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Zákazky\BSK\2021\Gym Einsteinova\PVC Jedáleň a trieda\"/>
    </mc:Choice>
  </mc:AlternateContent>
  <bookViews>
    <workbookView xWindow="0" yWindow="0" windowWidth="23533" windowHeight="10200"/>
  </bookViews>
  <sheets>
    <sheet name="Rekapitulácia stavby" sheetId="1" r:id="rId1"/>
    <sheet name="BSK21-23 - Gymnázium A. E..." sheetId="2" r:id="rId2"/>
    <sheet name="Zoznam figúr" sheetId="3" r:id="rId3"/>
  </sheets>
  <definedNames>
    <definedName name="_xlnm._FilterDatabase" localSheetId="1" hidden="1">'BSK21-23 - Gymnázium A. E...'!$C$128:$K$171</definedName>
    <definedName name="_xlnm.Print_Titles" localSheetId="1">'BSK21-23 - Gymnázium A. E...'!$128:$128</definedName>
    <definedName name="_xlnm.Print_Titles" localSheetId="0">'Rekapitulácia stavby'!$92:$92</definedName>
    <definedName name="_xlnm.Print_Titles" localSheetId="2">'Zoznam figúr'!$9:$9</definedName>
    <definedName name="_xlnm.Print_Area" localSheetId="1">'BSK21-23 - Gymnázium A. E...'!$C$4:$J$76,'BSK21-23 - Gymnázium A. E...'!$C$82:$J$112,'BSK21-23 - Gymnázium A. E...'!$C$118:$J$171</definedName>
    <definedName name="_xlnm.Print_Area" localSheetId="0">'Rekapitulácia stavby'!$D$4:$AO$76,'Rekapitulácia stavby'!$C$82:$AQ$96</definedName>
    <definedName name="_xlnm.Print_Area" localSheetId="2">'Zoznam figúr'!$C$4:$G$30</definedName>
  </definedNames>
  <calcPr calcId="152511"/>
</workbook>
</file>

<file path=xl/calcChain.xml><?xml version="1.0" encoding="utf-8"?>
<calcChain xmlns="http://schemas.openxmlformats.org/spreadsheetml/2006/main">
  <c r="D7" i="3" l="1"/>
  <c r="J37" i="2"/>
  <c r="J36" i="2"/>
  <c r="AY95" i="1" s="1"/>
  <c r="J35" i="2"/>
  <c r="AX95" i="1"/>
  <c r="BI171" i="2"/>
  <c r="BH171" i="2"/>
  <c r="BG171" i="2"/>
  <c r="BE171" i="2"/>
  <c r="T171" i="2"/>
  <c r="R171" i="2"/>
  <c r="P171" i="2"/>
  <c r="BI167" i="2"/>
  <c r="BH167" i="2"/>
  <c r="BG167" i="2"/>
  <c r="BE167" i="2"/>
  <c r="T167" i="2"/>
  <c r="R167" i="2"/>
  <c r="P167" i="2"/>
  <c r="BI165" i="2"/>
  <c r="BH165" i="2"/>
  <c r="BG165" i="2"/>
  <c r="BE165" i="2"/>
  <c r="T165" i="2"/>
  <c r="R165" i="2"/>
  <c r="P165" i="2"/>
  <c r="BI161" i="2"/>
  <c r="BH161" i="2"/>
  <c r="BG161" i="2"/>
  <c r="BE161" i="2"/>
  <c r="T161" i="2"/>
  <c r="R161" i="2"/>
  <c r="P161" i="2"/>
  <c r="BI159" i="2"/>
  <c r="BH159" i="2"/>
  <c r="BG159" i="2"/>
  <c r="BE159" i="2"/>
  <c r="T159" i="2"/>
  <c r="R159" i="2"/>
  <c r="P159" i="2"/>
  <c r="BI157" i="2"/>
  <c r="BH157" i="2"/>
  <c r="BG157" i="2"/>
  <c r="BE157" i="2"/>
  <c r="T157" i="2"/>
  <c r="R157" i="2"/>
  <c r="P157" i="2"/>
  <c r="BI155" i="2"/>
  <c r="BH155" i="2"/>
  <c r="BG155" i="2"/>
  <c r="BE155" i="2"/>
  <c r="T155" i="2"/>
  <c r="R155" i="2"/>
  <c r="P155" i="2"/>
  <c r="BI153" i="2"/>
  <c r="BH153" i="2"/>
  <c r="BG153" i="2"/>
  <c r="BE153" i="2"/>
  <c r="T153" i="2"/>
  <c r="R153" i="2"/>
  <c r="P153" i="2"/>
  <c r="BI151" i="2"/>
  <c r="BH151" i="2"/>
  <c r="BG151" i="2"/>
  <c r="BE151" i="2"/>
  <c r="T151" i="2"/>
  <c r="R151" i="2"/>
  <c r="P151" i="2"/>
  <c r="BI148" i="2"/>
  <c r="BH148" i="2"/>
  <c r="BG148" i="2"/>
  <c r="BE148" i="2"/>
  <c r="T148" i="2"/>
  <c r="T147" i="2" s="1"/>
  <c r="R148" i="2"/>
  <c r="R147" i="2"/>
  <c r="P148" i="2"/>
  <c r="P147" i="2" s="1"/>
  <c r="BI146" i="2"/>
  <c r="BH146" i="2"/>
  <c r="BG146" i="2"/>
  <c r="BE146" i="2"/>
  <c r="T146" i="2"/>
  <c r="R146" i="2"/>
  <c r="P146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7" i="2"/>
  <c r="BH137" i="2"/>
  <c r="BG137" i="2"/>
  <c r="BE137" i="2"/>
  <c r="T137" i="2"/>
  <c r="R137" i="2"/>
  <c r="P137" i="2"/>
  <c r="BI134" i="2"/>
  <c r="BH134" i="2"/>
  <c r="BG134" i="2"/>
  <c r="BE134" i="2"/>
  <c r="T134" i="2"/>
  <c r="R134" i="2"/>
  <c r="P134" i="2"/>
  <c r="BI132" i="2"/>
  <c r="BH132" i="2"/>
  <c r="BG132" i="2"/>
  <c r="BE132" i="2"/>
  <c r="T132" i="2"/>
  <c r="R132" i="2"/>
  <c r="P132" i="2"/>
  <c r="J126" i="2"/>
  <c r="F125" i="2"/>
  <c r="F123" i="2"/>
  <c r="E121" i="2"/>
  <c r="BI110" i="2"/>
  <c r="BH110" i="2"/>
  <c r="BG110" i="2"/>
  <c r="BE110" i="2"/>
  <c r="BI109" i="2"/>
  <c r="BH109" i="2"/>
  <c r="BG109" i="2"/>
  <c r="BF109" i="2"/>
  <c r="BE109" i="2"/>
  <c r="BI108" i="2"/>
  <c r="BH108" i="2"/>
  <c r="BG108" i="2"/>
  <c r="BF108" i="2"/>
  <c r="BE108" i="2"/>
  <c r="BI107" i="2"/>
  <c r="BH107" i="2"/>
  <c r="BG107" i="2"/>
  <c r="BF107" i="2"/>
  <c r="BE107" i="2"/>
  <c r="BI106" i="2"/>
  <c r="BH106" i="2"/>
  <c r="BG106" i="2"/>
  <c r="BF106" i="2"/>
  <c r="BE106" i="2"/>
  <c r="BI105" i="2"/>
  <c r="BH105" i="2"/>
  <c r="BG105" i="2"/>
  <c r="BF105" i="2"/>
  <c r="BE105" i="2"/>
  <c r="J90" i="2"/>
  <c r="F89" i="2"/>
  <c r="F87" i="2"/>
  <c r="E85" i="2"/>
  <c r="J19" i="2"/>
  <c r="E19" i="2"/>
  <c r="J125" i="2"/>
  <c r="J18" i="2"/>
  <c r="J16" i="2"/>
  <c r="E16" i="2"/>
  <c r="F90" i="2"/>
  <c r="J15" i="2"/>
  <c r="J10" i="2"/>
  <c r="J87" i="2" s="1"/>
  <c r="L90" i="1"/>
  <c r="AM90" i="1"/>
  <c r="AM89" i="1"/>
  <c r="L89" i="1"/>
  <c r="AM87" i="1"/>
  <c r="L87" i="1"/>
  <c r="L85" i="1"/>
  <c r="L84" i="1"/>
  <c r="J171" i="2"/>
  <c r="BK165" i="2"/>
  <c r="BK159" i="2"/>
  <c r="BK157" i="2"/>
  <c r="J155" i="2"/>
  <c r="BK153" i="2"/>
  <c r="J141" i="2"/>
  <c r="BK139" i="2"/>
  <c r="BK134" i="2"/>
  <c r="J153" i="2"/>
  <c r="BK148" i="2"/>
  <c r="BK146" i="2"/>
  <c r="BK144" i="2"/>
  <c r="BK143" i="2"/>
  <c r="J140" i="2"/>
  <c r="J139" i="2"/>
  <c r="BK137" i="2"/>
  <c r="BK167" i="2"/>
  <c r="J165" i="2"/>
  <c r="J161" i="2"/>
  <c r="J148" i="2"/>
  <c r="J146" i="2"/>
  <c r="BK140" i="2"/>
  <c r="BK132" i="2"/>
  <c r="BK155" i="2"/>
  <c r="J132" i="2"/>
  <c r="J167" i="2"/>
  <c r="BK151" i="2"/>
  <c r="BK141" i="2"/>
  <c r="BK171" i="2"/>
  <c r="J134" i="2"/>
  <c r="J151" i="2"/>
  <c r="J137" i="2"/>
  <c r="AS94" i="1"/>
  <c r="BK161" i="2"/>
  <c r="J159" i="2"/>
  <c r="J157" i="2"/>
  <c r="J144" i="2"/>
  <c r="J143" i="2"/>
  <c r="BK131" i="2" l="1"/>
  <c r="J131" i="2"/>
  <c r="J96" i="2" s="1"/>
  <c r="BK136" i="2"/>
  <c r="J136" i="2"/>
  <c r="J97" i="2" s="1"/>
  <c r="T131" i="2"/>
  <c r="R150" i="2"/>
  <c r="R136" i="2"/>
  <c r="T150" i="2"/>
  <c r="P136" i="2"/>
  <c r="P150" i="2"/>
  <c r="R131" i="2"/>
  <c r="R130" i="2" s="1"/>
  <c r="BK160" i="2"/>
  <c r="J160" i="2"/>
  <c r="J101" i="2" s="1"/>
  <c r="P160" i="2"/>
  <c r="T136" i="2"/>
  <c r="BK150" i="2"/>
  <c r="J150" i="2"/>
  <c r="J100" i="2" s="1"/>
  <c r="T160" i="2"/>
  <c r="P131" i="2"/>
  <c r="P130" i="2" s="1"/>
  <c r="R160" i="2"/>
  <c r="BF159" i="2"/>
  <c r="BF132" i="2"/>
  <c r="BF146" i="2"/>
  <c r="BF141" i="2"/>
  <c r="BF148" i="2"/>
  <c r="BF157" i="2"/>
  <c r="BF134" i="2"/>
  <c r="BF153" i="2"/>
  <c r="J123" i="2"/>
  <c r="BF139" i="2"/>
  <c r="BF161" i="2"/>
  <c r="BF167" i="2"/>
  <c r="J89" i="2"/>
  <c r="BF151" i="2"/>
  <c r="F126" i="2"/>
  <c r="BK147" i="2"/>
  <c r="J147" i="2"/>
  <c r="J98" i="2" s="1"/>
  <c r="BF140" i="2"/>
  <c r="BF155" i="2"/>
  <c r="BF171" i="2"/>
  <c r="BF143" i="2"/>
  <c r="BF165" i="2"/>
  <c r="BF137" i="2"/>
  <c r="BF144" i="2"/>
  <c r="J33" i="2"/>
  <c r="AV95" i="1"/>
  <c r="F35" i="2"/>
  <c r="BB95" i="1"/>
  <c r="BB94" i="1"/>
  <c r="W31" i="1" s="1"/>
  <c r="F33" i="2"/>
  <c r="AZ95" i="1" s="1"/>
  <c r="AZ94" i="1" s="1"/>
  <c r="AV94" i="1" s="1"/>
  <c r="AK29" i="1" s="1"/>
  <c r="F37" i="2"/>
  <c r="BD95" i="1" s="1"/>
  <c r="BD94" i="1" s="1"/>
  <c r="W33" i="1" s="1"/>
  <c r="F36" i="2"/>
  <c r="BC95" i="1" s="1"/>
  <c r="BC94" i="1" s="1"/>
  <c r="W32" i="1" s="1"/>
  <c r="T149" i="2" l="1"/>
  <c r="T130" i="2"/>
  <c r="T129" i="2" s="1"/>
  <c r="R149" i="2"/>
  <c r="R129" i="2"/>
  <c r="P149" i="2"/>
  <c r="P129" i="2"/>
  <c r="AU95" i="1" s="1"/>
  <c r="AU94" i="1" s="1"/>
  <c r="BK130" i="2"/>
  <c r="BK149" i="2"/>
  <c r="J149" i="2" s="1"/>
  <c r="J99" i="2" s="1"/>
  <c r="AX94" i="1"/>
  <c r="AY94" i="1"/>
  <c r="W29" i="1"/>
  <c r="BK129" i="2" l="1"/>
  <c r="J129" i="2" s="1"/>
  <c r="J94" i="2" s="1"/>
  <c r="J28" i="2" s="1"/>
  <c r="J110" i="2" s="1"/>
  <c r="BF110" i="2" s="1"/>
  <c r="F34" i="2" s="1"/>
  <c r="BA95" i="1" s="1"/>
  <c r="BA94" i="1" s="1"/>
  <c r="W30" i="1" s="1"/>
  <c r="J130" i="2"/>
  <c r="J95" i="2" s="1"/>
  <c r="J104" i="2" l="1"/>
  <c r="J29" i="2" s="1"/>
  <c r="J30" i="2" s="1"/>
  <c r="AG95" i="1" s="1"/>
  <c r="AG94" i="1" s="1"/>
  <c r="J34" i="2"/>
  <c r="AW95" i="1" s="1"/>
  <c r="AT95" i="1" s="1"/>
  <c r="AW94" i="1"/>
  <c r="AK30" i="1" s="1"/>
  <c r="J39" i="2" l="1"/>
  <c r="AN95" i="1"/>
  <c r="AT94" i="1"/>
  <c r="J112" i="2"/>
  <c r="AK26" i="1"/>
  <c r="AK35" i="1"/>
  <c r="AN94" i="1" l="1"/>
</calcChain>
</file>

<file path=xl/sharedStrings.xml><?xml version="1.0" encoding="utf-8"?>
<sst xmlns="http://schemas.openxmlformats.org/spreadsheetml/2006/main" count="808" uniqueCount="228">
  <si>
    <t>Export Komplet</t>
  </si>
  <si>
    <t/>
  </si>
  <si>
    <t>2.0</t>
  </si>
  <si>
    <t>False</t>
  </si>
  <si>
    <t>{6e64201e-0c3a-457f-b7ce-2c8a84eba8de}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</si>
  <si>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</si>
  <si>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</si>
  <si>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</si>
  <si>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</si>
  <si>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</si>
  <si>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</si>
  <si>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</si>
  <si>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</si>
  <si>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BSK21-23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</si>
  <si>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</si>
  <si>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</si>
  <si>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</si>
  <si>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</si>
  <si>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</si>
  <si>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</si>
  <si>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</si>
  <si>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</si>
  <si>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</si>
  <si>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Gymnázium Alberta Einsteina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</si>
  <si>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</si>
  <si>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</si>
  <si>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</si>
  <si>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</si>
  <si>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</si>
  <si>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</si>
  <si>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</si>
  <si>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</si>
  <si>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</si>
  <si>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</si>
  <si>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</si>
  <si>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</si>
  <si>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</si>
  <si>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</si>
  <si>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</si>
  <si>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</si>
  <si>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</si>
  <si>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</si>
  <si>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</si>
  <si>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</si>
  <si>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</si>
  <si>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</si>
  <si>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</si>
  <si>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</si>
  <si>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</si>
  <si>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</si>
  <si>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</si>
  <si>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</si>
  <si>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</si>
  <si>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</si>
  <si>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</si>
  <si>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</si>
  <si>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</si>
  <si>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</si>
  <si>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</si>
  <si>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</si>
  <si>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</si>
  <si>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</si>
  <si>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</si>
  <si>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</si>
  <si>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</si>
  <si>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</si>
  <si>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</si>
  <si>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</si>
  <si>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</si>
  <si>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</si>
  <si>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</si>
  <si>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</si>
  <si>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</si>
  <si>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</si>
  <si>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</si>
  <si>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</si>
  <si>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</si>
  <si>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</si>
  <si>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pp</t>
  </si>
  <si>
    <t>109,902</t>
  </si>
  <si>
    <t>2</t>
  </si>
  <si>
    <t>sokel</t>
  </si>
  <si>
    <t>63,98</t>
  </si>
  <si>
    <t>KRYCÍ LIST ROZPOČTU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</si>
  <si>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</si>
  <si>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</si>
  <si>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</si>
  <si>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</si>
  <si>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</si>
  <si>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</si>
  <si>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</si>
  <si>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</si>
  <si>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</si>
  <si>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</si>
  <si>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</si>
  <si>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</si>
  <si>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771 - Podlahy z dlaždíc</t>
  </si>
  <si>
    <t xml:space="preserve">    776 - Podlahy povlakové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</si>
  <si>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</si>
  <si>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</si>
  <si>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</si>
  <si>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</si>
  <si>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</si>
  <si>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</si>
  <si>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</si>
  <si>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</si>
  <si>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</si>
  <si>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</si>
  <si>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</si>
  <si>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</si>
  <si>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</si>
  <si>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</si>
  <si>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</si>
  <si>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</si>
  <si>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</si>
  <si>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</si>
  <si>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</si>
  <si>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</si>
  <si>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</si>
  <si>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</si>
  <si>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</si>
  <si>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</si>
  <si>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</si>
  <si>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</si>
  <si>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</si>
  <si>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</si>
  <si>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632451505.S</t>
  </si>
  <si>
    <t>Opravná a vyrovnávacia hmota na báze cementu,, vo vonkajších aj vnútorných priestoroch, hr. 10 mm</t>
  </si>
  <si>
    <t>m2</t>
  </si>
  <si>
    <t>4</t>
  </si>
  <si>
    <t>-749428824</t>
  </si>
  <si>
    <t>VV</t>
  </si>
  <si>
    <t>pp*0,1                "10% plochy , lokálne vysprávky hr. do 10mm</t>
  </si>
  <si>
    <t>632452642....1</t>
  </si>
  <si>
    <t>Cementová samonivelizačná stierka, pevnosti v tlaku 25 MPa, hr. 3 mm, vrátane penetrácie, adhézny mostík</t>
  </si>
  <si>
    <t>-217462642</t>
  </si>
  <si>
    <t>9</t>
  </si>
  <si>
    <t>Ostatné konštrukcie a práce-búranie</t>
  </si>
  <si>
    <t>3</t>
  </si>
  <si>
    <t>965044201.S</t>
  </si>
  <si>
    <t>Brúsenie existujúcich betónových podláh, zbrúsenie hrúbky do 3 mm -0,00600t</t>
  </si>
  <si>
    <t>551752144</t>
  </si>
  <si>
    <t>979011111.S</t>
  </si>
  <si>
    <t>Zvislá doprava sutiny a vybúraných hmôt za prvé podlažie nad alebo pod základným podlažím</t>
  </si>
  <si>
    <t>t</t>
  </si>
  <si>
    <t>298942613</t>
  </si>
  <si>
    <t>5</t>
  </si>
  <si>
    <t>979081111.S</t>
  </si>
  <si>
    <t>Odvoz sutiny a vybúraných hmôt na skládku do 1 km</t>
  </si>
  <si>
    <t>-1051946311</t>
  </si>
  <si>
    <t>979081121.S</t>
  </si>
  <si>
    <t>Odvoz sutiny a vybúraných hmôt na skládku za každý ďalší 1 km</t>
  </si>
  <si>
    <t>744792356</t>
  </si>
  <si>
    <t>0,943*19 'Prepočítané koeficientom množstva</t>
  </si>
  <si>
    <t>7</t>
  </si>
  <si>
    <t>979082111.S</t>
  </si>
  <si>
    <t>Vnútrostavenisková doprava sutiny a vybúraných hmôt do 10 m</t>
  </si>
  <si>
    <t>1259356768</t>
  </si>
  <si>
    <t>8</t>
  </si>
  <si>
    <t>979082121.S</t>
  </si>
  <si>
    <t>Vnútrostavenisková doprava sutiny a vybúraných hmôt za každých ďalších 5 m</t>
  </si>
  <si>
    <t>516878570</t>
  </si>
  <si>
    <t>0,943*6 'Prepočítané koeficientom množstva</t>
  </si>
  <si>
    <t>979089612.S</t>
  </si>
  <si>
    <t>Poplatok za skladovanie - iné odpady zo stavieb a demolácií (17 09), ostatné</t>
  </si>
  <si>
    <t>1191018986</t>
  </si>
  <si>
    <t>99</t>
  </si>
  <si>
    <t>Presun hmôt HSV</t>
  </si>
  <si>
    <t>10</t>
  </si>
  <si>
    <t>999281111.S</t>
  </si>
  <si>
    <t>Presun hmôt pre opravy a údržbu objektov vrátane vonkajších plášťov výšky do 25 m</t>
  </si>
  <si>
    <t>-2062892026</t>
  </si>
  <si>
    <t>PSV</t>
  </si>
  <si>
    <t>Práce a dodávky PSV</t>
  </si>
  <si>
    <t>771</t>
  </si>
  <si>
    <t>Podlahy z dlaždíc</t>
  </si>
  <si>
    <t>11</t>
  </si>
  <si>
    <t>77141500....1</t>
  </si>
  <si>
    <t>Montáž soklíkov z obkladačiek keramických hutných mrazuvzdorných Gres, v.100mm  do tmelu flexibilného</t>
  </si>
  <si>
    <t>m</t>
  </si>
  <si>
    <t>16</t>
  </si>
  <si>
    <t>-459040822</t>
  </si>
  <si>
    <t>12</t>
  </si>
  <si>
    <t>M</t>
  </si>
  <si>
    <t>5977400019...PC</t>
  </si>
  <si>
    <t>Dlaždice keramické, 600x600mm, gresové neglazované, rektifikované</t>
  </si>
  <si>
    <t>32</t>
  </si>
  <si>
    <t>89748084</t>
  </si>
  <si>
    <t>sokel*0,1*1,1</t>
  </si>
  <si>
    <t>13</t>
  </si>
  <si>
    <t>771576100.1</t>
  </si>
  <si>
    <t>Montáž podláh z dlaždíc keramických do tmelu flexibilného mrazuvzdorného, vrátane špárovania, tmelenia rohov a kútov, komplet</t>
  </si>
  <si>
    <t>1180348097</t>
  </si>
  <si>
    <t>14</t>
  </si>
  <si>
    <t>1169554028</t>
  </si>
  <si>
    <t>109,902*1,02 'Prepočítané koeficientom množstva</t>
  </si>
  <si>
    <t>15</t>
  </si>
  <si>
    <t>998771201.S</t>
  </si>
  <si>
    <t>Presun hmôt pre podlahy z dlaždíc v objektoch výšky do 6m</t>
  </si>
  <si>
    <t>%</t>
  </si>
  <si>
    <t>-1891456257</t>
  </si>
  <si>
    <t>776</t>
  </si>
  <si>
    <t>Podlahy povlakové</t>
  </si>
  <si>
    <t>776401800.S</t>
  </si>
  <si>
    <t>Demontáž soklíkov alebo líšt</t>
  </si>
  <si>
    <t>957479719</t>
  </si>
  <si>
    <t>2*(6,32+6)+0,33*6           "učebňa</t>
  </si>
  <si>
    <t>2*(11,61+6,2)+0,4*2+0,47*2   "jedáleň</t>
  </si>
  <si>
    <t>Súčet</t>
  </si>
  <si>
    <t>17</t>
  </si>
  <si>
    <t>776511810.S</t>
  </si>
  <si>
    <t>Odstránenie povlakových podláh z nášľapnej plochy lepených bez podložky,  -0,00100t</t>
  </si>
  <si>
    <t>-635352954</t>
  </si>
  <si>
    <t>18</t>
  </si>
  <si>
    <t>776511820.S</t>
  </si>
  <si>
    <t>Odstránenie povlakových podláh z nášľapnej plochy lepených s podložkou,  -0,00100t</t>
  </si>
  <si>
    <t>-1686621368</t>
  </si>
  <si>
    <t>6,32*6</t>
  </si>
  <si>
    <t>11,61*6,2</t>
  </si>
  <si>
    <t>19</t>
  </si>
  <si>
    <t>998776201.S</t>
  </si>
  <si>
    <t>Presun hmôt pre podlahy povlakové v objektoch výšky do 6 m</t>
  </si>
  <si>
    <t>607560949</t>
  </si>
  <si>
    <t>ZOZNAM FIGÚR</t>
  </si>
  <si>
    <t>Výmera</t>
  </si>
  <si>
    <t>Použitie figúry:</t>
  </si>
  <si>
    <t>pvc</t>
  </si>
  <si>
    <t>Gymnázium A. Einsteina - oprava podláh jedálne a učebne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</si>
</sst>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5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3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3" fillId="5" borderId="0" xfId="0" applyFont="1" applyFill="1" applyAlignment="1">
      <alignment horizontal="left" vertical="center"/>
    </xf>
    <xf numFmtId="4" fontId="23" fillId="5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3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/>
    </xf>
    <xf numFmtId="167" fontId="37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14" fontId="2" fillId="3" borderId="0" xfId="0" applyNumberFormat="1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workbookViewId="0">
      <selection activeCell="AA98" sqref="AA98"/>
    </sheetView>
  </sheetViews>
  <sheetFormatPr defaultRowHeight="14.35"/>
  <cols>
    <col min="1" max="1" width="8.3046875" style="1" customWidth="1"/>
    <col min="2" max="2" width="1.69140625" style="1" customWidth="1"/>
    <col min="3" max="3" width="4.15234375" style="1" customWidth="1"/>
    <col min="4" max="33" width="2.61328125" style="1" customWidth="1"/>
    <col min="34" max="34" width="3.3046875" style="1" customWidth="1"/>
    <col min="35" max="35" width="31.69140625" style="1" customWidth="1"/>
    <col min="36" max="37" width="2.4609375" style="1" customWidth="1"/>
    <col min="38" max="38" width="8.3046875" style="1" customWidth="1"/>
    <col min="39" max="39" width="3.3046875" style="1" customWidth="1"/>
    <col min="40" max="40" width="13.3046875" style="1" customWidth="1"/>
    <col min="41" max="41" width="7.4609375" style="1" customWidth="1"/>
    <col min="42" max="42" width="4.15234375" style="1" customWidth="1"/>
    <col min="43" max="43" width="15.69140625" style="1" hidden="1" customWidth="1"/>
    <col min="44" max="44" width="13.69140625" style="1" customWidth="1"/>
    <col min="45" max="47" width="25.84375" style="1" hidden="1" customWidth="1"/>
    <col min="48" max="49" width="21.69140625" style="1" hidden="1" customWidth="1"/>
    <col min="50" max="51" width="25" style="1" hidden="1" customWidth="1"/>
    <col min="52" max="52" width="21.69140625" style="1" hidden="1" customWidth="1"/>
    <col min="53" max="53" width="19.15234375" style="1" hidden="1" customWidth="1"/>
    <col min="54" max="54" width="25" style="1" hidden="1" customWidth="1"/>
    <col min="55" max="55" width="21.69140625" style="1" hidden="1" customWidth="1"/>
    <col min="56" max="56" width="19.15234375" style="1" hidden="1" customWidth="1"/>
    <col min="57" max="57" width="66.4609375" style="1" customWidth="1"/>
    <col min="71" max="91" width="9.3046875" style="1" hidden="1"/>
  </cols>
  <sheetData>
    <row r="1" spans="1:74" ht="10.35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50000000000003" customHeight="1">
      <c r="AR2" s="248" t="s">
        <v>5</v>
      </c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s="1" customFormat="1" ht="24.95" customHeight="1">
      <c r="B4" s="19"/>
      <c r="D4" s="20" t="s">
        <v>8</v>
      </c>
      <c r="AR4" s="19"/>
      <c r="AS4" s="21" t="s">
        <v>9</v>
      </c>
      <c r="BE4" s="22" t="s">
        <v>10</v>
      </c>
      <c r="BS4" s="16" t="s">
        <v>11</v>
      </c>
    </row>
    <row r="5" spans="1:74" s="1" customFormat="1" ht="12" customHeight="1">
      <c r="B5" s="19"/>
      <c r="D5" s="23" t="s">
        <v>12</v>
      </c>
      <c r="K5" s="213" t="s">
        <v>13</v>
      </c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R5" s="19"/>
      <c r="BE5" s="210" t="s">
        <v>14</v>
      </c>
      <c r="BS5" s="16" t="s">
        <v>6</v>
      </c>
    </row>
    <row r="6" spans="1:74" s="1" customFormat="1" ht="36.950000000000003" customHeight="1">
      <c r="B6" s="19"/>
      <c r="D6" s="25" t="s">
        <v>15</v>
      </c>
      <c r="K6" s="215" t="s">
        <v>227</v>
      </c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R6" s="19"/>
      <c r="BE6" s="211"/>
      <c r="BS6" s="16" t="s">
        <v>6</v>
      </c>
    </row>
    <row r="7" spans="1:74" s="1" customFormat="1" ht="12" customHeight="1">
      <c r="B7" s="19"/>
      <c r="D7" s="26" t="s">
        <v>16</v>
      </c>
      <c r="K7" s="24" t="s">
        <v>1</v>
      </c>
      <c r="AK7" s="26" t="s">
        <v>17</v>
      </c>
      <c r="AN7" s="24" t="s">
        <v>1</v>
      </c>
      <c r="AR7" s="19"/>
      <c r="BE7" s="211"/>
      <c r="BS7" s="16" t="s">
        <v>6</v>
      </c>
    </row>
    <row r="8" spans="1:74" s="1" customFormat="1" ht="12" customHeight="1">
      <c r="B8" s="19"/>
      <c r="D8" s="26" t="s">
        <v>18</v>
      </c>
      <c r="K8" s="24" t="s">
        <v>19</v>
      </c>
      <c r="AK8" s="26" t="s">
        <v>20</v>
      </c>
      <c r="AN8" s="253">
        <v>44377</v>
      </c>
      <c r="AR8" s="19"/>
      <c r="BE8" s="211"/>
      <c r="BS8" s="16" t="s">
        <v>6</v>
      </c>
    </row>
    <row r="9" spans="1:74" s="1" customFormat="1" ht="14.45" customHeight="1">
      <c r="B9" s="19"/>
      <c r="AR9" s="19"/>
      <c r="BE9" s="211"/>
      <c r="BS9" s="16" t="s">
        <v>6</v>
      </c>
    </row>
    <row r="10" spans="1:74" s="1" customFormat="1" ht="12" customHeight="1">
      <c r="B10" s="19"/>
      <c r="D10" s="26" t="s">
        <v>21</v>
      </c>
      <c r="AK10" s="26" t="s">
        <v>22</v>
      </c>
      <c r="AN10" s="24" t="s">
        <v>1</v>
      </c>
      <c r="AR10" s="19"/>
      <c r="BE10" s="211"/>
      <c r="BS10" s="16" t="s">
        <v>6</v>
      </c>
    </row>
    <row r="11" spans="1:74" s="1" customFormat="1" ht="18.45" customHeight="1">
      <c r="B11" s="19"/>
      <c r="E11" s="24" t="s">
        <v>23</v>
      </c>
      <c r="AK11" s="26" t="s">
        <v>24</v>
      </c>
      <c r="AN11" s="24" t="s">
        <v>1</v>
      </c>
      <c r="AR11" s="19"/>
      <c r="BE11" s="211"/>
      <c r="BS11" s="16" t="s">
        <v>6</v>
      </c>
    </row>
    <row r="12" spans="1:74" s="1" customFormat="1" ht="6.95" customHeight="1">
      <c r="B12" s="19"/>
      <c r="AR12" s="19"/>
      <c r="BE12" s="211"/>
      <c r="BS12" s="16" t="s">
        <v>6</v>
      </c>
    </row>
    <row r="13" spans="1:74" s="1" customFormat="1" ht="12" customHeight="1">
      <c r="B13" s="19"/>
      <c r="D13" s="26" t="s">
        <v>25</v>
      </c>
      <c r="AK13" s="26" t="s">
        <v>22</v>
      </c>
      <c r="AN13" s="28" t="s">
        <v>26</v>
      </c>
      <c r="AR13" s="19"/>
      <c r="BE13" s="211"/>
      <c r="BS13" s="16" t="s">
        <v>6</v>
      </c>
    </row>
    <row r="14" spans="1:74" ht="12.7">
      <c r="B14" s="19"/>
      <c r="E14" s="216" t="s">
        <v>26</v>
      </c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6" t="s">
        <v>24</v>
      </c>
      <c r="AN14" s="28" t="s">
        <v>26</v>
      </c>
      <c r="AR14" s="19"/>
      <c r="BE14" s="211"/>
      <c r="BS14" s="16" t="s">
        <v>6</v>
      </c>
    </row>
    <row r="15" spans="1:74" s="1" customFormat="1" ht="6.95" customHeight="1">
      <c r="B15" s="19"/>
      <c r="AR15" s="19"/>
      <c r="BE15" s="211"/>
      <c r="BS15" s="16" t="s">
        <v>3</v>
      </c>
    </row>
    <row r="16" spans="1:74" s="1" customFormat="1" ht="12" customHeight="1">
      <c r="B16" s="19"/>
      <c r="D16" s="26" t="s">
        <v>27</v>
      </c>
      <c r="AK16" s="26" t="s">
        <v>22</v>
      </c>
      <c r="AN16" s="24" t="s">
        <v>1</v>
      </c>
      <c r="AR16" s="19"/>
      <c r="BE16" s="211"/>
      <c r="BS16" s="16" t="s">
        <v>3</v>
      </c>
    </row>
    <row r="17" spans="1:71" s="1" customFormat="1" ht="18.45" customHeight="1">
      <c r="B17" s="19"/>
      <c r="E17" s="24" t="s">
        <v>19</v>
      </c>
      <c r="AK17" s="26" t="s">
        <v>24</v>
      </c>
      <c r="AN17" s="24" t="s">
        <v>1</v>
      </c>
      <c r="AR17" s="19"/>
      <c r="BE17" s="211"/>
      <c r="BS17" s="16" t="s">
        <v>28</v>
      </c>
    </row>
    <row r="18" spans="1:71" s="1" customFormat="1" ht="6.95" customHeight="1">
      <c r="B18" s="19"/>
      <c r="AR18" s="19"/>
      <c r="BE18" s="211"/>
      <c r="BS18" s="16" t="s">
        <v>6</v>
      </c>
    </row>
    <row r="19" spans="1:71" s="1" customFormat="1" ht="12" customHeight="1">
      <c r="B19" s="19"/>
      <c r="D19" s="26" t="s">
        <v>29</v>
      </c>
      <c r="AK19" s="26" t="s">
        <v>22</v>
      </c>
      <c r="AN19" s="24" t="s">
        <v>1</v>
      </c>
      <c r="AR19" s="19"/>
      <c r="BE19" s="211"/>
      <c r="BS19" s="16" t="s">
        <v>6</v>
      </c>
    </row>
    <row r="20" spans="1:71" s="1" customFormat="1" ht="18.45" customHeight="1">
      <c r="B20" s="19"/>
      <c r="E20" s="24"/>
      <c r="AK20" s="26" t="s">
        <v>24</v>
      </c>
      <c r="AN20" s="24" t="s">
        <v>1</v>
      </c>
      <c r="AR20" s="19"/>
      <c r="BE20" s="211"/>
      <c r="BS20" s="16" t="s">
        <v>28</v>
      </c>
    </row>
    <row r="21" spans="1:71" s="1" customFormat="1" ht="6.95" customHeight="1">
      <c r="B21" s="19"/>
      <c r="AR21" s="19"/>
      <c r="BE21" s="211"/>
    </row>
    <row r="22" spans="1:71" s="1" customFormat="1" ht="12" customHeight="1">
      <c r="B22" s="19"/>
      <c r="D22" s="26" t="s">
        <v>30</v>
      </c>
      <c r="AR22" s="19"/>
      <c r="BE22" s="211"/>
    </row>
    <row r="23" spans="1:71" s="1" customFormat="1" ht="16.5" customHeight="1">
      <c r="B23" s="19"/>
      <c r="E23" s="218" t="s">
        <v>1</v>
      </c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R23" s="19"/>
      <c r="BE23" s="211"/>
    </row>
    <row r="24" spans="1:71" s="1" customFormat="1" ht="6.95" customHeight="1">
      <c r="B24" s="19"/>
      <c r="AR24" s="19"/>
      <c r="BE24" s="211"/>
    </row>
    <row r="25" spans="1:71" s="1" customFormat="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11"/>
    </row>
    <row r="26" spans="1:71" s="2" customFormat="1" ht="25.95" customHeight="1">
      <c r="A26" s="31"/>
      <c r="B26" s="32"/>
      <c r="C26" s="31"/>
      <c r="D26" s="33" t="s">
        <v>31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19">
        <f>ROUND(AG94,2)</f>
        <v>0</v>
      </c>
      <c r="AL26" s="220"/>
      <c r="AM26" s="220"/>
      <c r="AN26" s="220"/>
      <c r="AO26" s="220"/>
      <c r="AP26" s="31"/>
      <c r="AQ26" s="31"/>
      <c r="AR26" s="32"/>
      <c r="BE26" s="211"/>
    </row>
    <row r="27" spans="1:71" s="2" customFormat="1" ht="6.95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211"/>
    </row>
    <row r="28" spans="1:71" s="2" customFormat="1" ht="12.7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221" t="s">
        <v>32</v>
      </c>
      <c r="M28" s="221"/>
      <c r="N28" s="221"/>
      <c r="O28" s="221"/>
      <c r="P28" s="221"/>
      <c r="Q28" s="31"/>
      <c r="R28" s="31"/>
      <c r="S28" s="31"/>
      <c r="T28" s="31"/>
      <c r="U28" s="31"/>
      <c r="V28" s="31"/>
      <c r="W28" s="221" t="s">
        <v>33</v>
      </c>
      <c r="X28" s="221"/>
      <c r="Y28" s="221"/>
      <c r="Z28" s="221"/>
      <c r="AA28" s="221"/>
      <c r="AB28" s="221"/>
      <c r="AC28" s="221"/>
      <c r="AD28" s="221"/>
      <c r="AE28" s="221"/>
      <c r="AF28" s="31"/>
      <c r="AG28" s="31"/>
      <c r="AH28" s="31"/>
      <c r="AI28" s="31"/>
      <c r="AJ28" s="31"/>
      <c r="AK28" s="221" t="s">
        <v>34</v>
      </c>
      <c r="AL28" s="221"/>
      <c r="AM28" s="221"/>
      <c r="AN28" s="221"/>
      <c r="AO28" s="221"/>
      <c r="AP28" s="31"/>
      <c r="AQ28" s="31"/>
      <c r="AR28" s="32"/>
      <c r="BE28" s="211"/>
    </row>
    <row r="29" spans="1:71" s="3" customFormat="1" ht="14.45" customHeight="1">
      <c r="B29" s="36"/>
      <c r="D29" s="26" t="s">
        <v>35</v>
      </c>
      <c r="F29" s="26" t="s">
        <v>36</v>
      </c>
      <c r="L29" s="224">
        <v>0.2</v>
      </c>
      <c r="M29" s="223"/>
      <c r="N29" s="223"/>
      <c r="O29" s="223"/>
      <c r="P29" s="223"/>
      <c r="W29" s="222">
        <f>ROUND(AZ94, 2)</f>
        <v>0</v>
      </c>
      <c r="X29" s="223"/>
      <c r="Y29" s="223"/>
      <c r="Z29" s="223"/>
      <c r="AA29" s="223"/>
      <c r="AB29" s="223"/>
      <c r="AC29" s="223"/>
      <c r="AD29" s="223"/>
      <c r="AE29" s="223"/>
      <c r="AK29" s="222">
        <f>ROUND(AV94, 2)</f>
        <v>0</v>
      </c>
      <c r="AL29" s="223"/>
      <c r="AM29" s="223"/>
      <c r="AN29" s="223"/>
      <c r="AO29" s="223"/>
      <c r="AR29" s="36"/>
      <c r="BE29" s="212"/>
    </row>
    <row r="30" spans="1:71" s="3" customFormat="1" ht="14.45" customHeight="1">
      <c r="B30" s="36"/>
      <c r="F30" s="26" t="s">
        <v>37</v>
      </c>
      <c r="L30" s="224">
        <v>0.2</v>
      </c>
      <c r="M30" s="223"/>
      <c r="N30" s="223"/>
      <c r="O30" s="223"/>
      <c r="P30" s="223"/>
      <c r="W30" s="222">
        <f>ROUND(BA94, 2)</f>
        <v>0</v>
      </c>
      <c r="X30" s="223"/>
      <c r="Y30" s="223"/>
      <c r="Z30" s="223"/>
      <c r="AA30" s="223"/>
      <c r="AB30" s="223"/>
      <c r="AC30" s="223"/>
      <c r="AD30" s="223"/>
      <c r="AE30" s="223"/>
      <c r="AK30" s="222">
        <f>ROUND(AW94, 2)</f>
        <v>0</v>
      </c>
      <c r="AL30" s="223"/>
      <c r="AM30" s="223"/>
      <c r="AN30" s="223"/>
      <c r="AO30" s="223"/>
      <c r="AR30" s="36"/>
      <c r="BE30" s="212"/>
    </row>
    <row r="31" spans="1:71" s="3" customFormat="1" ht="14.45" hidden="1" customHeight="1">
      <c r="B31" s="36"/>
      <c r="F31" s="26" t="s">
        <v>38</v>
      </c>
      <c r="L31" s="224">
        <v>0.2</v>
      </c>
      <c r="M31" s="223"/>
      <c r="N31" s="223"/>
      <c r="O31" s="223"/>
      <c r="P31" s="223"/>
      <c r="W31" s="222">
        <f>ROUND(BB94, 2)</f>
        <v>0</v>
      </c>
      <c r="X31" s="223"/>
      <c r="Y31" s="223"/>
      <c r="Z31" s="223"/>
      <c r="AA31" s="223"/>
      <c r="AB31" s="223"/>
      <c r="AC31" s="223"/>
      <c r="AD31" s="223"/>
      <c r="AE31" s="223"/>
      <c r="AK31" s="222">
        <v>0</v>
      </c>
      <c r="AL31" s="223"/>
      <c r="AM31" s="223"/>
      <c r="AN31" s="223"/>
      <c r="AO31" s="223"/>
      <c r="AR31" s="36"/>
      <c r="BE31" s="212"/>
    </row>
    <row r="32" spans="1:71" s="3" customFormat="1" ht="14.45" hidden="1" customHeight="1">
      <c r="B32" s="36"/>
      <c r="F32" s="26" t="s">
        <v>39</v>
      </c>
      <c r="L32" s="224">
        <v>0.2</v>
      </c>
      <c r="M32" s="223"/>
      <c r="N32" s="223"/>
      <c r="O32" s="223"/>
      <c r="P32" s="223"/>
      <c r="W32" s="222">
        <f>ROUND(BC94, 2)</f>
        <v>0</v>
      </c>
      <c r="X32" s="223"/>
      <c r="Y32" s="223"/>
      <c r="Z32" s="223"/>
      <c r="AA32" s="223"/>
      <c r="AB32" s="223"/>
      <c r="AC32" s="223"/>
      <c r="AD32" s="223"/>
      <c r="AE32" s="223"/>
      <c r="AK32" s="222">
        <v>0</v>
      </c>
      <c r="AL32" s="223"/>
      <c r="AM32" s="223"/>
      <c r="AN32" s="223"/>
      <c r="AO32" s="223"/>
      <c r="AR32" s="36"/>
      <c r="BE32" s="212"/>
    </row>
    <row r="33" spans="1:57" s="3" customFormat="1" ht="14.45" hidden="1" customHeight="1">
      <c r="B33" s="36"/>
      <c r="F33" s="26" t="s">
        <v>40</v>
      </c>
      <c r="L33" s="224">
        <v>0</v>
      </c>
      <c r="M33" s="223"/>
      <c r="N33" s="223"/>
      <c r="O33" s="223"/>
      <c r="P33" s="223"/>
      <c r="W33" s="222">
        <f>ROUND(BD94, 2)</f>
        <v>0</v>
      </c>
      <c r="X33" s="223"/>
      <c r="Y33" s="223"/>
      <c r="Z33" s="223"/>
      <c r="AA33" s="223"/>
      <c r="AB33" s="223"/>
      <c r="AC33" s="223"/>
      <c r="AD33" s="223"/>
      <c r="AE33" s="223"/>
      <c r="AK33" s="222">
        <v>0</v>
      </c>
      <c r="AL33" s="223"/>
      <c r="AM33" s="223"/>
      <c r="AN33" s="223"/>
      <c r="AO33" s="223"/>
      <c r="AR33" s="36"/>
      <c r="BE33" s="212"/>
    </row>
    <row r="34" spans="1:57" s="2" customFormat="1" ht="6.95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211"/>
    </row>
    <row r="35" spans="1:57" s="2" customFormat="1" ht="25.95" customHeight="1">
      <c r="A35" s="31"/>
      <c r="B35" s="32"/>
      <c r="C35" s="37"/>
      <c r="D35" s="38" t="s">
        <v>41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42</v>
      </c>
      <c r="U35" s="39"/>
      <c r="V35" s="39"/>
      <c r="W35" s="39"/>
      <c r="X35" s="225" t="s">
        <v>43</v>
      </c>
      <c r="Y35" s="226"/>
      <c r="Z35" s="226"/>
      <c r="AA35" s="226"/>
      <c r="AB35" s="226"/>
      <c r="AC35" s="39"/>
      <c r="AD35" s="39"/>
      <c r="AE35" s="39"/>
      <c r="AF35" s="39"/>
      <c r="AG35" s="39"/>
      <c r="AH35" s="39"/>
      <c r="AI35" s="39"/>
      <c r="AJ35" s="39"/>
      <c r="AK35" s="227">
        <f>SUM(AK26:AK33)</f>
        <v>0</v>
      </c>
      <c r="AL35" s="226"/>
      <c r="AM35" s="226"/>
      <c r="AN35" s="226"/>
      <c r="AO35" s="228"/>
      <c r="AP35" s="37"/>
      <c r="AQ35" s="37"/>
      <c r="AR35" s="32"/>
      <c r="BE35" s="31"/>
    </row>
    <row r="36" spans="1:57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14.45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1:57" s="1" customFormat="1" ht="14.45" customHeight="1">
      <c r="B38" s="19"/>
      <c r="AR38" s="19"/>
    </row>
    <row r="39" spans="1:57" s="1" customFormat="1" ht="14.45" customHeight="1">
      <c r="B39" s="19"/>
      <c r="AR39" s="19"/>
    </row>
    <row r="40" spans="1:57" s="1" customFormat="1" ht="14.45" customHeight="1">
      <c r="B40" s="19"/>
      <c r="AR40" s="19"/>
    </row>
    <row r="41" spans="1:57" s="1" customFormat="1" ht="14.45" customHeight="1">
      <c r="B41" s="19"/>
      <c r="AR41" s="19"/>
    </row>
    <row r="42" spans="1:57" s="1" customFormat="1" ht="14.45" customHeight="1">
      <c r="B42" s="19"/>
      <c r="AR42" s="19"/>
    </row>
    <row r="43" spans="1:57" s="1" customFormat="1" ht="14.45" customHeight="1">
      <c r="B43" s="19"/>
      <c r="AR43" s="19"/>
    </row>
    <row r="44" spans="1:57" s="1" customFormat="1" ht="14.45" customHeight="1">
      <c r="B44" s="19"/>
      <c r="AR44" s="19"/>
    </row>
    <row r="45" spans="1:57" s="1" customFormat="1" ht="14.45" customHeight="1">
      <c r="B45" s="19"/>
      <c r="AR45" s="19"/>
    </row>
    <row r="46" spans="1:57" s="1" customFormat="1" ht="14.45" customHeight="1">
      <c r="B46" s="19"/>
      <c r="AR46" s="19"/>
    </row>
    <row r="47" spans="1:57" s="1" customFormat="1" ht="14.45" customHeight="1">
      <c r="B47" s="19"/>
      <c r="AR47" s="19"/>
    </row>
    <row r="48" spans="1:57" s="1" customFormat="1" ht="14.45" customHeight="1">
      <c r="B48" s="19"/>
      <c r="AR48" s="19"/>
    </row>
    <row r="49" spans="1:57" s="2" customFormat="1" ht="14.45" customHeight="1">
      <c r="B49" s="41"/>
      <c r="D49" s="42" t="s">
        <v>44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45</v>
      </c>
      <c r="AI49" s="43"/>
      <c r="AJ49" s="43"/>
      <c r="AK49" s="43"/>
      <c r="AL49" s="43"/>
      <c r="AM49" s="43"/>
      <c r="AN49" s="43"/>
      <c r="AO49" s="43"/>
      <c r="AR49" s="41"/>
    </row>
    <row r="50" spans="1:57" ht="10.35">
      <c r="B50" s="19"/>
      <c r="AR50" s="19"/>
    </row>
    <row r="51" spans="1:57" ht="10.35">
      <c r="B51" s="19"/>
      <c r="AR51" s="19"/>
    </row>
    <row r="52" spans="1:57" ht="10.35">
      <c r="B52" s="19"/>
      <c r="AR52" s="19"/>
    </row>
    <row r="53" spans="1:57" ht="10.35">
      <c r="B53" s="19"/>
      <c r="AR53" s="19"/>
    </row>
    <row r="54" spans="1:57" ht="10.35">
      <c r="B54" s="19"/>
      <c r="AR54" s="19"/>
    </row>
    <row r="55" spans="1:57" ht="10.35">
      <c r="B55" s="19"/>
      <c r="AR55" s="19"/>
    </row>
    <row r="56" spans="1:57" ht="10.35">
      <c r="B56" s="19"/>
      <c r="AR56" s="19"/>
    </row>
    <row r="57" spans="1:57" ht="10.35">
      <c r="B57" s="19"/>
      <c r="AR57" s="19"/>
    </row>
    <row r="58" spans="1:57" ht="10.35">
      <c r="B58" s="19"/>
      <c r="AR58" s="19"/>
    </row>
    <row r="59" spans="1:57" ht="10.35">
      <c r="B59" s="19"/>
      <c r="AR59" s="19"/>
    </row>
    <row r="60" spans="1:57" s="2" customFormat="1" ht="12.7">
      <c r="A60" s="31"/>
      <c r="B60" s="32"/>
      <c r="C60" s="31"/>
      <c r="D60" s="44" t="s">
        <v>46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4" t="s">
        <v>47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4" t="s">
        <v>46</v>
      </c>
      <c r="AI60" s="34"/>
      <c r="AJ60" s="34"/>
      <c r="AK60" s="34"/>
      <c r="AL60" s="34"/>
      <c r="AM60" s="44" t="s">
        <v>47</v>
      </c>
      <c r="AN60" s="34"/>
      <c r="AO60" s="34"/>
      <c r="AP60" s="31"/>
      <c r="AQ60" s="31"/>
      <c r="AR60" s="32"/>
      <c r="BE60" s="31"/>
    </row>
    <row r="61" spans="1:57" ht="10.35">
      <c r="B61" s="19"/>
      <c r="AR61" s="19"/>
    </row>
    <row r="62" spans="1:57" ht="10.35">
      <c r="B62" s="19"/>
      <c r="AR62" s="19"/>
    </row>
    <row r="63" spans="1:57" ht="10.35">
      <c r="B63" s="19"/>
      <c r="AR63" s="19"/>
    </row>
    <row r="64" spans="1:57" s="2" customFormat="1" ht="12.7">
      <c r="A64" s="31"/>
      <c r="B64" s="32"/>
      <c r="C64" s="31"/>
      <c r="D64" s="42" t="s">
        <v>48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49</v>
      </c>
      <c r="AI64" s="45"/>
      <c r="AJ64" s="45"/>
      <c r="AK64" s="45"/>
      <c r="AL64" s="45"/>
      <c r="AM64" s="45"/>
      <c r="AN64" s="45"/>
      <c r="AO64" s="45"/>
      <c r="AP64" s="31"/>
      <c r="AQ64" s="31"/>
      <c r="AR64" s="32"/>
      <c r="BE64" s="31"/>
    </row>
    <row r="65" spans="1:57" ht="10.35">
      <c r="B65" s="19"/>
      <c r="AR65" s="19"/>
    </row>
    <row r="66" spans="1:57" ht="10.35">
      <c r="B66" s="19"/>
      <c r="AR66" s="19"/>
    </row>
    <row r="67" spans="1:57" ht="10.35">
      <c r="B67" s="19"/>
      <c r="AR67" s="19"/>
    </row>
    <row r="68" spans="1:57" ht="10.35">
      <c r="B68" s="19"/>
      <c r="AR68" s="19"/>
    </row>
    <row r="69" spans="1:57" ht="10.35">
      <c r="B69" s="19"/>
      <c r="AR69" s="19"/>
    </row>
    <row r="70" spans="1:57" ht="10.35">
      <c r="B70" s="19"/>
      <c r="AR70" s="19"/>
    </row>
    <row r="71" spans="1:57" ht="10.35">
      <c r="B71" s="19"/>
      <c r="AR71" s="19"/>
    </row>
    <row r="72" spans="1:57" ht="10.35">
      <c r="B72" s="19"/>
      <c r="AR72" s="19"/>
    </row>
    <row r="73" spans="1:57" ht="10.35">
      <c r="B73" s="19"/>
      <c r="AR73" s="19"/>
    </row>
    <row r="74" spans="1:57" ht="10.35">
      <c r="B74" s="19"/>
      <c r="AR74" s="19"/>
    </row>
    <row r="75" spans="1:57" s="2" customFormat="1" ht="12.7">
      <c r="A75" s="31"/>
      <c r="B75" s="32"/>
      <c r="C75" s="31"/>
      <c r="D75" s="44" t="s">
        <v>46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4" t="s">
        <v>47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4" t="s">
        <v>46</v>
      </c>
      <c r="AI75" s="34"/>
      <c r="AJ75" s="34"/>
      <c r="AK75" s="34"/>
      <c r="AL75" s="34"/>
      <c r="AM75" s="44" t="s">
        <v>47</v>
      </c>
      <c r="AN75" s="34"/>
      <c r="AO75" s="34"/>
      <c r="AP75" s="31"/>
      <c r="AQ75" s="31"/>
      <c r="AR75" s="32"/>
      <c r="BE75" s="31"/>
    </row>
    <row r="76" spans="1:57" s="2" customFormat="1" ht="10.35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2"/>
      <c r="BE77" s="31"/>
    </row>
    <row r="81" spans="1:90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2"/>
      <c r="BE81" s="31"/>
    </row>
    <row r="82" spans="1:90" s="2" customFormat="1" ht="24.95" customHeight="1">
      <c r="A82" s="31"/>
      <c r="B82" s="32"/>
      <c r="C82" s="20" t="s">
        <v>50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90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1:90" s="4" customFormat="1" ht="12" customHeight="1">
      <c r="B84" s="50"/>
      <c r="C84" s="26" t="s">
        <v>12</v>
      </c>
      <c r="L84" s="4" t="str">
        <f>K5</f>
        <v>BSK21-23</v>
      </c>
      <c r="AR84" s="50"/>
    </row>
    <row r="85" spans="1:90" s="5" customFormat="1" ht="36.950000000000003" customHeight="1">
      <c r="B85" s="51"/>
      <c r="C85" s="52" t="s">
        <v>15</v>
      </c>
      <c r="L85" s="229" t="str">
        <f>K6</f>
        <v>Gymnázium A. Einsteina - oprava podláh jedálne a učebne</v>
      </c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R85" s="51"/>
    </row>
    <row r="86" spans="1:90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90" s="2" customFormat="1" ht="12" customHeight="1">
      <c r="A87" s="31"/>
      <c r="B87" s="32"/>
      <c r="C87" s="26" t="s">
        <v>18</v>
      </c>
      <c r="D87" s="31"/>
      <c r="E87" s="31"/>
      <c r="F87" s="31"/>
      <c r="G87" s="31"/>
      <c r="H87" s="31"/>
      <c r="I87" s="31"/>
      <c r="J87" s="31"/>
      <c r="K87" s="31"/>
      <c r="L87" s="53" t="str">
        <f>IF(K8="","",K8)</f>
        <v xml:space="preserve"> 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6" t="s">
        <v>20</v>
      </c>
      <c r="AJ87" s="31"/>
      <c r="AK87" s="31"/>
      <c r="AL87" s="31"/>
      <c r="AM87" s="231">
        <f>IF(AN8= "","",AN8)</f>
        <v>44377</v>
      </c>
      <c r="AN87" s="231"/>
      <c r="AO87" s="31"/>
      <c r="AP87" s="31"/>
      <c r="AQ87" s="31"/>
      <c r="AR87" s="32"/>
      <c r="BE87" s="31"/>
    </row>
    <row r="88" spans="1:90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90" s="2" customFormat="1" ht="15.2" customHeight="1">
      <c r="A89" s="31"/>
      <c r="B89" s="32"/>
      <c r="C89" s="26" t="s">
        <v>21</v>
      </c>
      <c r="D89" s="31"/>
      <c r="E89" s="31"/>
      <c r="F89" s="31"/>
      <c r="G89" s="31"/>
      <c r="H89" s="31"/>
      <c r="I89" s="31"/>
      <c r="J89" s="31"/>
      <c r="K89" s="31"/>
      <c r="L89" s="4" t="str">
        <f>IF(E11= "","",E11)</f>
        <v>Gymnázium Alberta Einsteina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6" t="s">
        <v>27</v>
      </c>
      <c r="AJ89" s="31"/>
      <c r="AK89" s="31"/>
      <c r="AL89" s="31"/>
      <c r="AM89" s="232" t="str">
        <f>IF(E17="","",E17)</f>
        <v xml:space="preserve"> </v>
      </c>
      <c r="AN89" s="233"/>
      <c r="AO89" s="233"/>
      <c r="AP89" s="233"/>
      <c r="AQ89" s="31"/>
      <c r="AR89" s="32"/>
      <c r="AS89" s="234" t="s">
        <v>51</v>
      </c>
      <c r="AT89" s="235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31"/>
    </row>
    <row r="90" spans="1:90" s="2" customFormat="1" ht="15.2" customHeight="1">
      <c r="A90" s="31"/>
      <c r="B90" s="32"/>
      <c r="C90" s="26" t="s">
        <v>25</v>
      </c>
      <c r="D90" s="31"/>
      <c r="E90" s="31"/>
      <c r="F90" s="31"/>
      <c r="G90" s="31"/>
      <c r="H90" s="31"/>
      <c r="I90" s="31"/>
      <c r="J90" s="31"/>
      <c r="K90" s="31"/>
      <c r="L90" s="4" t="str">
        <f>IF(E14= 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6" t="s">
        <v>29</v>
      </c>
      <c r="AJ90" s="31"/>
      <c r="AK90" s="31"/>
      <c r="AL90" s="31"/>
      <c r="AM90" s="232" t="str">
        <f>IF(E20="","",E20)</f>
        <v/>
      </c>
      <c r="AN90" s="233"/>
      <c r="AO90" s="233"/>
      <c r="AP90" s="233"/>
      <c r="AQ90" s="31"/>
      <c r="AR90" s="32"/>
      <c r="AS90" s="236"/>
      <c r="AT90" s="237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31"/>
    </row>
    <row r="91" spans="1:90" s="2" customFormat="1" ht="10.85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236"/>
      <c r="AT91" s="237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31"/>
    </row>
    <row r="92" spans="1:90" s="2" customFormat="1" ht="29.25" customHeight="1">
      <c r="A92" s="31"/>
      <c r="B92" s="32"/>
      <c r="C92" s="238" t="s">
        <v>52</v>
      </c>
      <c r="D92" s="239"/>
      <c r="E92" s="239"/>
      <c r="F92" s="239"/>
      <c r="G92" s="239"/>
      <c r="H92" s="59"/>
      <c r="I92" s="240" t="s">
        <v>53</v>
      </c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239"/>
      <c r="AD92" s="239"/>
      <c r="AE92" s="239"/>
      <c r="AF92" s="239"/>
      <c r="AG92" s="241" t="s">
        <v>54</v>
      </c>
      <c r="AH92" s="239"/>
      <c r="AI92" s="239"/>
      <c r="AJ92" s="239"/>
      <c r="AK92" s="239"/>
      <c r="AL92" s="239"/>
      <c r="AM92" s="239"/>
      <c r="AN92" s="240" t="s">
        <v>55</v>
      </c>
      <c r="AO92" s="239"/>
      <c r="AP92" s="242"/>
      <c r="AQ92" s="60" t="s">
        <v>56</v>
      </c>
      <c r="AR92" s="32"/>
      <c r="AS92" s="61" t="s">
        <v>57</v>
      </c>
      <c r="AT92" s="62" t="s">
        <v>58</v>
      </c>
      <c r="AU92" s="62" t="s">
        <v>59</v>
      </c>
      <c r="AV92" s="62" t="s">
        <v>60</v>
      </c>
      <c r="AW92" s="62" t="s">
        <v>61</v>
      </c>
      <c r="AX92" s="62" t="s">
        <v>62</v>
      </c>
      <c r="AY92" s="62" t="s">
        <v>63</v>
      </c>
      <c r="AZ92" s="62" t="s">
        <v>64</v>
      </c>
      <c r="BA92" s="62" t="s">
        <v>65</v>
      </c>
      <c r="BB92" s="62" t="s">
        <v>66</v>
      </c>
      <c r="BC92" s="62" t="s">
        <v>67</v>
      </c>
      <c r="BD92" s="63" t="s">
        <v>68</v>
      </c>
      <c r="BE92" s="31"/>
    </row>
    <row r="93" spans="1:90" s="2" customFormat="1" ht="10.8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31"/>
    </row>
    <row r="94" spans="1:90" s="6" customFormat="1" ht="32.450000000000003" customHeight="1">
      <c r="B94" s="67"/>
      <c r="C94" s="68" t="s">
        <v>69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246">
        <f>ROUND(AG95,2)</f>
        <v>0</v>
      </c>
      <c r="AH94" s="246"/>
      <c r="AI94" s="246"/>
      <c r="AJ94" s="246"/>
      <c r="AK94" s="246"/>
      <c r="AL94" s="246"/>
      <c r="AM94" s="246"/>
      <c r="AN94" s="247">
        <f>SUM(AG94,AT94)</f>
        <v>0</v>
      </c>
      <c r="AO94" s="247"/>
      <c r="AP94" s="247"/>
      <c r="AQ94" s="71" t="s">
        <v>1</v>
      </c>
      <c r="AR94" s="67"/>
      <c r="AS94" s="72">
        <f>ROUND(AS95,2)</f>
        <v>0</v>
      </c>
      <c r="AT94" s="73">
        <f>ROUND(SUM(AV94:AW94),2)</f>
        <v>0</v>
      </c>
      <c r="AU94" s="74">
        <f>ROUND(AU95,5)</f>
        <v>0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ROUND(AZ95,2)</f>
        <v>0</v>
      </c>
      <c r="BA94" s="73">
        <f>ROUND(BA95,2)</f>
        <v>0</v>
      </c>
      <c r="BB94" s="73">
        <f>ROUND(BB95,2)</f>
        <v>0</v>
      </c>
      <c r="BC94" s="73">
        <f>ROUND(BC95,2)</f>
        <v>0</v>
      </c>
      <c r="BD94" s="75">
        <f>ROUND(BD95,2)</f>
        <v>0</v>
      </c>
      <c r="BS94" s="76" t="s">
        <v>70</v>
      </c>
      <c r="BT94" s="76" t="s">
        <v>71</v>
      </c>
      <c r="BV94" s="76" t="s">
        <v>72</v>
      </c>
      <c r="BW94" s="76" t="s">
        <v>4</v>
      </c>
      <c r="BX94" s="76" t="s">
        <v>73</v>
      </c>
      <c r="CL94" s="76" t="s">
        <v>1</v>
      </c>
    </row>
    <row r="95" spans="1:90" s="7" customFormat="1" ht="24.75" customHeight="1">
      <c r="A95" s="77" t="s">
        <v>74</v>
      </c>
      <c r="B95" s="78"/>
      <c r="C95" s="79"/>
      <c r="D95" s="245" t="s">
        <v>13</v>
      </c>
      <c r="E95" s="245"/>
      <c r="F95" s="245"/>
      <c r="G95" s="245"/>
      <c r="H95" s="245"/>
      <c r="I95" s="80"/>
      <c r="J95" s="245" t="s">
        <v>227</v>
      </c>
      <c r="K95" s="245"/>
      <c r="L95" s="245"/>
      <c r="M95" s="245"/>
      <c r="N95" s="245"/>
      <c r="O95" s="245"/>
      <c r="P95" s="245"/>
      <c r="Q95" s="245"/>
      <c r="R95" s="245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  <c r="AF95" s="245"/>
      <c r="AG95" s="243">
        <f>'BSK21-23 - Gymnázium A. E...'!J30</f>
        <v>0</v>
      </c>
      <c r="AH95" s="244"/>
      <c r="AI95" s="244"/>
      <c r="AJ95" s="244"/>
      <c r="AK95" s="244"/>
      <c r="AL95" s="244"/>
      <c r="AM95" s="244"/>
      <c r="AN95" s="243">
        <f>SUM(AG95,AT95)</f>
        <v>0</v>
      </c>
      <c r="AO95" s="244"/>
      <c r="AP95" s="244"/>
      <c r="AQ95" s="81" t="s">
        <v>75</v>
      </c>
      <c r="AR95" s="78"/>
      <c r="AS95" s="82">
        <v>0</v>
      </c>
      <c r="AT95" s="83">
        <f>ROUND(SUM(AV95:AW95),2)</f>
        <v>0</v>
      </c>
      <c r="AU95" s="84">
        <f>'BSK21-23 - Gymnázium A. E...'!P129</f>
        <v>0</v>
      </c>
      <c r="AV95" s="83">
        <f>'BSK21-23 - Gymnázium A. E...'!J33</f>
        <v>0</v>
      </c>
      <c r="AW95" s="83">
        <f>'BSK21-23 - Gymnázium A. E...'!J34</f>
        <v>0</v>
      </c>
      <c r="AX95" s="83">
        <f>'BSK21-23 - Gymnázium A. E...'!J35</f>
        <v>0</v>
      </c>
      <c r="AY95" s="83">
        <f>'BSK21-23 - Gymnázium A. E...'!J36</f>
        <v>0</v>
      </c>
      <c r="AZ95" s="83">
        <f>'BSK21-23 - Gymnázium A. E...'!F33</f>
        <v>0</v>
      </c>
      <c r="BA95" s="83">
        <f>'BSK21-23 - Gymnázium A. E...'!F34</f>
        <v>0</v>
      </c>
      <c r="BB95" s="83">
        <f>'BSK21-23 - Gymnázium A. E...'!F35</f>
        <v>0</v>
      </c>
      <c r="BC95" s="83">
        <f>'BSK21-23 - Gymnázium A. E...'!F36</f>
        <v>0</v>
      </c>
      <c r="BD95" s="85">
        <f>'BSK21-23 - Gymnázium A. E...'!F37</f>
        <v>0</v>
      </c>
      <c r="BT95" s="86" t="s">
        <v>76</v>
      </c>
      <c r="BU95" s="86" t="s">
        <v>77</v>
      </c>
      <c r="BV95" s="86" t="s">
        <v>72</v>
      </c>
      <c r="BW95" s="86" t="s">
        <v>4</v>
      </c>
      <c r="BX95" s="86" t="s">
        <v>73</v>
      </c>
      <c r="CL95" s="86" t="s">
        <v>1</v>
      </c>
    </row>
    <row r="96" spans="1:90" s="2" customFormat="1" ht="30" customHeight="1">
      <c r="A96" s="31"/>
      <c r="B96" s="32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2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32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BSK21-23 - Gymnázium A. E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2"/>
  <sheetViews>
    <sheetView showGridLines="0" workbookViewId="0">
      <selection activeCell="I135" sqref="I135"/>
    </sheetView>
  </sheetViews>
  <sheetFormatPr defaultRowHeight="14.35"/>
  <cols>
    <col min="1" max="1" width="8.3046875" style="1" customWidth="1"/>
    <col min="2" max="2" width="1.15234375" style="1" customWidth="1"/>
    <col min="3" max="3" width="4.15234375" style="1" customWidth="1"/>
    <col min="4" max="4" width="4.3046875" style="1" customWidth="1"/>
    <col min="5" max="5" width="17.15234375" style="1" customWidth="1"/>
    <col min="6" max="6" width="50.84375" style="1" customWidth="1"/>
    <col min="7" max="7" width="7.4609375" style="1" customWidth="1"/>
    <col min="8" max="8" width="14" style="1" customWidth="1"/>
    <col min="9" max="9" width="15.84375" style="1" customWidth="1"/>
    <col min="10" max="10" width="22.3046875" style="1" customWidth="1"/>
    <col min="11" max="11" width="22.3046875" style="1" hidden="1" customWidth="1"/>
    <col min="12" max="12" width="9.3046875" style="1" customWidth="1"/>
    <col min="13" max="13" width="10.84375" style="1" hidden="1" customWidth="1"/>
    <col min="14" max="14" width="9.3046875" style="1" hidden="1"/>
    <col min="15" max="20" width="14.15234375" style="1" hidden="1" customWidth="1"/>
    <col min="21" max="21" width="16.3046875" style="1" hidden="1" customWidth="1"/>
    <col min="22" max="22" width="12.3046875" style="1" customWidth="1"/>
    <col min="23" max="23" width="16.3046875" style="1" customWidth="1"/>
    <col min="24" max="24" width="12.3046875" style="1" customWidth="1"/>
    <col min="25" max="25" width="15" style="1" customWidth="1"/>
    <col min="26" max="26" width="11" style="1" customWidth="1"/>
    <col min="27" max="27" width="15" style="1" customWidth="1"/>
    <col min="28" max="28" width="16.3046875" style="1" customWidth="1"/>
    <col min="29" max="29" width="11" style="1" customWidth="1"/>
    <col min="30" max="30" width="15" style="1" customWidth="1"/>
    <col min="31" max="31" width="16.3046875" style="1" customWidth="1"/>
    <col min="44" max="65" width="9.3046875" style="1" hidden="1"/>
  </cols>
  <sheetData>
    <row r="2" spans="1:56" s="1" customFormat="1" ht="36.950000000000003" customHeight="1">
      <c r="L2" s="248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6" t="s">
        <v>4</v>
      </c>
      <c r="AZ2" s="87" t="s">
        <v>78</v>
      </c>
      <c r="BA2" s="87" t="s">
        <v>1</v>
      </c>
      <c r="BB2" s="87" t="s">
        <v>1</v>
      </c>
      <c r="BC2" s="87" t="s">
        <v>79</v>
      </c>
      <c r="BD2" s="87" t="s">
        <v>80</v>
      </c>
    </row>
    <row r="3" spans="1:5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71</v>
      </c>
      <c r="AZ3" s="87" t="s">
        <v>81</v>
      </c>
      <c r="BA3" s="87" t="s">
        <v>1</v>
      </c>
      <c r="BB3" s="87" t="s">
        <v>1</v>
      </c>
      <c r="BC3" s="87" t="s">
        <v>82</v>
      </c>
      <c r="BD3" s="87" t="s">
        <v>80</v>
      </c>
    </row>
    <row r="4" spans="1:56" s="1" customFormat="1" ht="24.95" customHeight="1">
      <c r="B4" s="19"/>
      <c r="D4" s="20" t="s">
        <v>83</v>
      </c>
      <c r="L4" s="19"/>
      <c r="M4" s="88" t="s">
        <v>9</v>
      </c>
      <c r="AT4" s="16" t="s">
        <v>3</v>
      </c>
    </row>
    <row r="5" spans="1:56" s="1" customFormat="1" ht="6.95" customHeight="1">
      <c r="B5" s="19"/>
      <c r="L5" s="19"/>
    </row>
    <row r="6" spans="1:56" s="2" customFormat="1" ht="12" customHeight="1">
      <c r="A6" s="31"/>
      <c r="B6" s="32"/>
      <c r="C6" s="31"/>
      <c r="D6" s="26" t="s">
        <v>15</v>
      </c>
      <c r="E6" s="31"/>
      <c r="F6" s="31"/>
      <c r="G6" s="31"/>
      <c r="H6" s="31"/>
      <c r="I6" s="31"/>
      <c r="J6" s="31"/>
      <c r="K6" s="31"/>
      <c r="L6" s="4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56" s="2" customFormat="1" ht="16.5" customHeight="1">
      <c r="A7" s="31"/>
      <c r="B7" s="32"/>
      <c r="C7" s="31"/>
      <c r="D7" s="31"/>
      <c r="E7" s="229" t="s">
        <v>227</v>
      </c>
      <c r="F7" s="249"/>
      <c r="G7" s="249"/>
      <c r="H7" s="249"/>
      <c r="I7" s="31"/>
      <c r="J7" s="31"/>
      <c r="K7" s="31"/>
      <c r="L7" s="4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56" s="2" customFormat="1" ht="10.35">
      <c r="A8" s="31"/>
      <c r="B8" s="32"/>
      <c r="C8" s="31"/>
      <c r="D8" s="31"/>
      <c r="E8" s="31"/>
      <c r="F8" s="31"/>
      <c r="G8" s="31"/>
      <c r="H8" s="31"/>
      <c r="I8" s="31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56" s="2" customFormat="1" ht="12" customHeight="1">
      <c r="A9" s="31"/>
      <c r="B9" s="32"/>
      <c r="C9" s="31"/>
      <c r="D9" s="26" t="s">
        <v>16</v>
      </c>
      <c r="E9" s="31"/>
      <c r="F9" s="24" t="s">
        <v>1</v>
      </c>
      <c r="G9" s="31"/>
      <c r="H9" s="31"/>
      <c r="I9" s="26" t="s">
        <v>17</v>
      </c>
      <c r="J9" s="24" t="s">
        <v>1</v>
      </c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56" s="2" customFormat="1" ht="12" customHeight="1">
      <c r="A10" s="31"/>
      <c r="B10" s="32"/>
      <c r="C10" s="31"/>
      <c r="D10" s="26" t="s">
        <v>18</v>
      </c>
      <c r="E10" s="31"/>
      <c r="F10" s="24" t="s">
        <v>19</v>
      </c>
      <c r="G10" s="31"/>
      <c r="H10" s="31"/>
      <c r="I10" s="26" t="s">
        <v>20</v>
      </c>
      <c r="J10" s="54">
        <f>'Rekapitulácia stavby'!AN8</f>
        <v>44377</v>
      </c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56" s="2" customFormat="1" ht="10.85" customHeight="1">
      <c r="A11" s="31"/>
      <c r="B11" s="32"/>
      <c r="C11" s="31"/>
      <c r="D11" s="31"/>
      <c r="E11" s="31"/>
      <c r="F11" s="31"/>
      <c r="G11" s="31"/>
      <c r="H11" s="31"/>
      <c r="I11" s="31"/>
      <c r="J11" s="31"/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56" s="2" customFormat="1" ht="12" customHeight="1">
      <c r="A12" s="31"/>
      <c r="B12" s="32"/>
      <c r="C12" s="31"/>
      <c r="D12" s="26" t="s">
        <v>21</v>
      </c>
      <c r="E12" s="31"/>
      <c r="F12" s="31"/>
      <c r="G12" s="31"/>
      <c r="H12" s="31"/>
      <c r="I12" s="26" t="s">
        <v>22</v>
      </c>
      <c r="J12" s="24" t="s">
        <v>1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56" s="2" customFormat="1" ht="18" customHeight="1">
      <c r="A13" s="31"/>
      <c r="B13" s="32"/>
      <c r="C13" s="31"/>
      <c r="D13" s="31"/>
      <c r="E13" s="24" t="s">
        <v>23</v>
      </c>
      <c r="F13" s="31"/>
      <c r="G13" s="31"/>
      <c r="H13" s="31"/>
      <c r="I13" s="26" t="s">
        <v>24</v>
      </c>
      <c r="J13" s="24" t="s">
        <v>1</v>
      </c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56" s="2" customFormat="1" ht="6.95" customHeight="1">
      <c r="A14" s="31"/>
      <c r="B14" s="32"/>
      <c r="C14" s="31"/>
      <c r="D14" s="31"/>
      <c r="E14" s="31"/>
      <c r="F14" s="31"/>
      <c r="G14" s="31"/>
      <c r="H14" s="31"/>
      <c r="I14" s="31"/>
      <c r="J14" s="31"/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56" s="2" customFormat="1" ht="12" customHeight="1">
      <c r="A15" s="31"/>
      <c r="B15" s="32"/>
      <c r="C15" s="31"/>
      <c r="D15" s="26" t="s">
        <v>25</v>
      </c>
      <c r="E15" s="31"/>
      <c r="F15" s="31"/>
      <c r="G15" s="31"/>
      <c r="H15" s="31"/>
      <c r="I15" s="26" t="s">
        <v>22</v>
      </c>
      <c r="J15" s="27" t="str">
        <f>'Rekapitulácia stavby'!AN13</f>
        <v>Vyplň údaj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56" s="2" customFormat="1" ht="18" customHeight="1">
      <c r="A16" s="31"/>
      <c r="B16" s="32"/>
      <c r="C16" s="31"/>
      <c r="D16" s="31"/>
      <c r="E16" s="250" t="str">
        <f>'Rekapitulácia stavby'!E14</f>
        <v>Vyplň údaj</v>
      </c>
      <c r="F16" s="213"/>
      <c r="G16" s="213"/>
      <c r="H16" s="213"/>
      <c r="I16" s="26" t="s">
        <v>24</v>
      </c>
      <c r="J16" s="27" t="str">
        <f>'Rekapitulácia stavby'!AN14</f>
        <v>Vyplň údaj</v>
      </c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customHeight="1">
      <c r="A17" s="31"/>
      <c r="B17" s="32"/>
      <c r="C17" s="31"/>
      <c r="D17" s="31"/>
      <c r="E17" s="31"/>
      <c r="F17" s="31"/>
      <c r="G17" s="31"/>
      <c r="H17" s="31"/>
      <c r="I17" s="31"/>
      <c r="J17" s="31"/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2"/>
      <c r="C18" s="31"/>
      <c r="D18" s="26" t="s">
        <v>27</v>
      </c>
      <c r="E18" s="31"/>
      <c r="F18" s="31"/>
      <c r="G18" s="31"/>
      <c r="H18" s="31"/>
      <c r="I18" s="26" t="s">
        <v>22</v>
      </c>
      <c r="J18" s="24" t="str">
        <f>IF('Rekapitulácia stavby'!AN16="","",'Rekapitulácia stavby'!AN16)</f>
        <v/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2"/>
      <c r="C19" s="31"/>
      <c r="D19" s="31"/>
      <c r="E19" s="24" t="str">
        <f>IF('Rekapitulácia stavby'!E17="","",'Rekapitulácia stavby'!E17)</f>
        <v xml:space="preserve"> </v>
      </c>
      <c r="F19" s="31"/>
      <c r="G19" s="31"/>
      <c r="H19" s="31"/>
      <c r="I19" s="26" t="s">
        <v>24</v>
      </c>
      <c r="J19" s="24" t="str">
        <f>IF('Rekapitulácia stavby'!AN17="","",'Rekapitulácia stavby'!AN17)</f>
        <v/>
      </c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2"/>
      <c r="C20" s="31"/>
      <c r="D20" s="31"/>
      <c r="E20" s="31"/>
      <c r="F20" s="31"/>
      <c r="G20" s="31"/>
      <c r="H20" s="31"/>
      <c r="I20" s="31"/>
      <c r="J20" s="31"/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2"/>
      <c r="C21" s="31"/>
      <c r="D21" s="26" t="s">
        <v>29</v>
      </c>
      <c r="E21" s="31"/>
      <c r="F21" s="31"/>
      <c r="G21" s="31"/>
      <c r="H21" s="31"/>
      <c r="I21" s="26" t="s">
        <v>22</v>
      </c>
      <c r="J21" s="24" t="s">
        <v>1</v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2"/>
      <c r="C22" s="31"/>
      <c r="D22" s="31"/>
      <c r="E22" s="24"/>
      <c r="F22" s="31"/>
      <c r="G22" s="31"/>
      <c r="H22" s="31"/>
      <c r="I22" s="26" t="s">
        <v>24</v>
      </c>
      <c r="J22" s="24" t="s">
        <v>1</v>
      </c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2"/>
      <c r="C23" s="31"/>
      <c r="D23" s="31"/>
      <c r="E23" s="31"/>
      <c r="F23" s="31"/>
      <c r="G23" s="31"/>
      <c r="H23" s="31"/>
      <c r="I23" s="31"/>
      <c r="J23" s="31"/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2"/>
      <c r="C24" s="31"/>
      <c r="D24" s="26" t="s">
        <v>30</v>
      </c>
      <c r="E24" s="31"/>
      <c r="F24" s="31"/>
      <c r="G24" s="31"/>
      <c r="H24" s="31"/>
      <c r="I24" s="31"/>
      <c r="J24" s="31"/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>
      <c r="A25" s="89"/>
      <c r="B25" s="90"/>
      <c r="C25" s="89"/>
      <c r="D25" s="89"/>
      <c r="E25" s="218" t="s">
        <v>1</v>
      </c>
      <c r="F25" s="218"/>
      <c r="G25" s="218"/>
      <c r="H25" s="218"/>
      <c r="I25" s="89"/>
      <c r="J25" s="89"/>
      <c r="K25" s="89"/>
      <c r="L25" s="91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</row>
    <row r="26" spans="1:31" s="2" customFormat="1" ht="6.95" customHeight="1">
      <c r="A26" s="31"/>
      <c r="B26" s="32"/>
      <c r="C26" s="31"/>
      <c r="D26" s="31"/>
      <c r="E26" s="31"/>
      <c r="F26" s="31"/>
      <c r="G26" s="31"/>
      <c r="H26" s="31"/>
      <c r="I26" s="3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2"/>
      <c r="C27" s="31"/>
      <c r="D27" s="65"/>
      <c r="E27" s="65"/>
      <c r="F27" s="65"/>
      <c r="G27" s="65"/>
      <c r="H27" s="65"/>
      <c r="I27" s="65"/>
      <c r="J27" s="65"/>
      <c r="K27" s="65"/>
      <c r="L27" s="4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4.45" customHeight="1">
      <c r="A28" s="31"/>
      <c r="B28" s="32"/>
      <c r="C28" s="31"/>
      <c r="D28" s="24" t="s">
        <v>84</v>
      </c>
      <c r="E28" s="31"/>
      <c r="F28" s="31"/>
      <c r="G28" s="31"/>
      <c r="H28" s="31"/>
      <c r="I28" s="31"/>
      <c r="J28" s="92">
        <f>J94</f>
        <v>0</v>
      </c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14.45" customHeight="1">
      <c r="A29" s="31"/>
      <c r="B29" s="32"/>
      <c r="C29" s="31"/>
      <c r="D29" s="93" t="s">
        <v>85</v>
      </c>
      <c r="E29" s="31"/>
      <c r="F29" s="31"/>
      <c r="G29" s="31"/>
      <c r="H29" s="31"/>
      <c r="I29" s="31"/>
      <c r="J29" s="92">
        <f>J104</f>
        <v>0</v>
      </c>
      <c r="K29" s="31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45" customHeight="1">
      <c r="A30" s="31"/>
      <c r="B30" s="32"/>
      <c r="C30" s="31"/>
      <c r="D30" s="94" t="s">
        <v>31</v>
      </c>
      <c r="E30" s="31"/>
      <c r="F30" s="31"/>
      <c r="G30" s="31"/>
      <c r="H30" s="31"/>
      <c r="I30" s="31"/>
      <c r="J30" s="70">
        <f>ROUND(J28 + J29, 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65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33</v>
      </c>
      <c r="G32" s="31"/>
      <c r="H32" s="31"/>
      <c r="I32" s="35" t="s">
        <v>32</v>
      </c>
      <c r="J32" s="35" t="s">
        <v>34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95" t="s">
        <v>35</v>
      </c>
      <c r="E33" s="26" t="s">
        <v>36</v>
      </c>
      <c r="F33" s="96">
        <f>ROUND((SUM(BE104:BE111) + SUM(BE129:BE171)),  2)</f>
        <v>0</v>
      </c>
      <c r="G33" s="31"/>
      <c r="H33" s="31"/>
      <c r="I33" s="97">
        <v>0.2</v>
      </c>
      <c r="J33" s="96">
        <f>ROUND(((SUM(BE104:BE111) + SUM(BE129:BE171))*I33),  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37</v>
      </c>
      <c r="F34" s="96">
        <f>ROUND((SUM(BF104:BF111) + SUM(BF129:BF171)),  2)</f>
        <v>0</v>
      </c>
      <c r="G34" s="31"/>
      <c r="H34" s="31"/>
      <c r="I34" s="97">
        <v>0.2</v>
      </c>
      <c r="J34" s="96">
        <f>ROUND(((SUM(BF104:BF111) + SUM(BF129:BF171))*I34),  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2"/>
      <c r="C35" s="31"/>
      <c r="D35" s="31"/>
      <c r="E35" s="26" t="s">
        <v>38</v>
      </c>
      <c r="F35" s="96">
        <f>ROUND((SUM(BG104:BG111) + SUM(BG129:BG171)),  2)</f>
        <v>0</v>
      </c>
      <c r="G35" s="31"/>
      <c r="H35" s="31"/>
      <c r="I35" s="97">
        <v>0.2</v>
      </c>
      <c r="J35" s="96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2"/>
      <c r="C36" s="31"/>
      <c r="D36" s="31"/>
      <c r="E36" s="26" t="s">
        <v>39</v>
      </c>
      <c r="F36" s="96">
        <f>ROUND((SUM(BH104:BH111) + SUM(BH129:BH171)),  2)</f>
        <v>0</v>
      </c>
      <c r="G36" s="31"/>
      <c r="H36" s="31"/>
      <c r="I36" s="97">
        <v>0.2</v>
      </c>
      <c r="J36" s="96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40</v>
      </c>
      <c r="F37" s="96">
        <f>ROUND((SUM(BI104:BI111) + SUM(BI129:BI171)),  2)</f>
        <v>0</v>
      </c>
      <c r="G37" s="31"/>
      <c r="H37" s="31"/>
      <c r="I37" s="97">
        <v>0</v>
      </c>
      <c r="J37" s="96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45" customHeight="1">
      <c r="A39" s="31"/>
      <c r="B39" s="32"/>
      <c r="C39" s="98"/>
      <c r="D39" s="99" t="s">
        <v>41</v>
      </c>
      <c r="E39" s="59"/>
      <c r="F39" s="59"/>
      <c r="G39" s="100" t="s">
        <v>42</v>
      </c>
      <c r="H39" s="101" t="s">
        <v>43</v>
      </c>
      <c r="I39" s="59"/>
      <c r="J39" s="102">
        <f>SUM(J30:J37)</f>
        <v>0</v>
      </c>
      <c r="K39" s="103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1"/>
      <c r="D50" s="42" t="s">
        <v>44</v>
      </c>
      <c r="E50" s="43"/>
      <c r="F50" s="43"/>
      <c r="G50" s="42" t="s">
        <v>45</v>
      </c>
      <c r="H50" s="43"/>
      <c r="I50" s="43"/>
      <c r="J50" s="43"/>
      <c r="K50" s="43"/>
      <c r="L50" s="41"/>
    </row>
    <row r="51" spans="1:31" ht="10.35">
      <c r="B51" s="19"/>
      <c r="L51" s="19"/>
    </row>
    <row r="52" spans="1:31" ht="10.35">
      <c r="B52" s="19"/>
      <c r="L52" s="19"/>
    </row>
    <row r="53" spans="1:31" ht="10.35">
      <c r="B53" s="19"/>
      <c r="L53" s="19"/>
    </row>
    <row r="54" spans="1:31" ht="10.35">
      <c r="B54" s="19"/>
      <c r="L54" s="19"/>
    </row>
    <row r="55" spans="1:31" ht="10.35">
      <c r="B55" s="19"/>
      <c r="L55" s="19"/>
    </row>
    <row r="56" spans="1:31" ht="10.35">
      <c r="B56" s="19"/>
      <c r="L56" s="19"/>
    </row>
    <row r="57" spans="1:31" ht="10.35">
      <c r="B57" s="19"/>
      <c r="L57" s="19"/>
    </row>
    <row r="58" spans="1:31" ht="10.35">
      <c r="B58" s="19"/>
      <c r="L58" s="19"/>
    </row>
    <row r="59" spans="1:31" ht="10.35">
      <c r="B59" s="19"/>
      <c r="L59" s="19"/>
    </row>
    <row r="60" spans="1:31" ht="10.35">
      <c r="B60" s="19"/>
      <c r="L60" s="19"/>
    </row>
    <row r="61" spans="1:31" s="2" customFormat="1" ht="12.7">
      <c r="A61" s="31"/>
      <c r="B61" s="32"/>
      <c r="C61" s="31"/>
      <c r="D61" s="44" t="s">
        <v>46</v>
      </c>
      <c r="E61" s="34"/>
      <c r="F61" s="104" t="s">
        <v>47</v>
      </c>
      <c r="G61" s="44" t="s">
        <v>46</v>
      </c>
      <c r="H61" s="34"/>
      <c r="I61" s="34"/>
      <c r="J61" s="105" t="s">
        <v>47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0.35">
      <c r="B62" s="19"/>
      <c r="L62" s="19"/>
    </row>
    <row r="63" spans="1:31" ht="10.35">
      <c r="B63" s="19"/>
      <c r="L63" s="19"/>
    </row>
    <row r="64" spans="1:31" ht="10.35">
      <c r="B64" s="19"/>
      <c r="L64" s="19"/>
    </row>
    <row r="65" spans="1:31" s="2" customFormat="1" ht="12.7">
      <c r="A65" s="31"/>
      <c r="B65" s="32"/>
      <c r="C65" s="31"/>
      <c r="D65" s="42" t="s">
        <v>48</v>
      </c>
      <c r="E65" s="45"/>
      <c r="F65" s="45"/>
      <c r="G65" s="42" t="s">
        <v>49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0.35">
      <c r="B66" s="19"/>
      <c r="L66" s="19"/>
    </row>
    <row r="67" spans="1:31" ht="10.35">
      <c r="B67" s="19"/>
      <c r="L67" s="19"/>
    </row>
    <row r="68" spans="1:31" ht="10.35">
      <c r="B68" s="19"/>
      <c r="L68" s="19"/>
    </row>
    <row r="69" spans="1:31" ht="10.35">
      <c r="B69" s="19"/>
      <c r="L69" s="19"/>
    </row>
    <row r="70" spans="1:31" ht="10.35">
      <c r="B70" s="19"/>
      <c r="L70" s="19"/>
    </row>
    <row r="71" spans="1:31" ht="10.35">
      <c r="B71" s="19"/>
      <c r="L71" s="19"/>
    </row>
    <row r="72" spans="1:31" ht="10.35">
      <c r="B72" s="19"/>
      <c r="L72" s="19"/>
    </row>
    <row r="73" spans="1:31" ht="10.35">
      <c r="B73" s="19"/>
      <c r="L73" s="19"/>
    </row>
    <row r="74" spans="1:31" ht="10.35">
      <c r="B74" s="19"/>
      <c r="L74" s="19"/>
    </row>
    <row r="75" spans="1:31" ht="10.35">
      <c r="B75" s="19"/>
      <c r="L75" s="19"/>
    </row>
    <row r="76" spans="1:31" s="2" customFormat="1" ht="12.7">
      <c r="A76" s="31"/>
      <c r="B76" s="32"/>
      <c r="C76" s="31"/>
      <c r="D76" s="44" t="s">
        <v>46</v>
      </c>
      <c r="E76" s="34"/>
      <c r="F76" s="104" t="s">
        <v>47</v>
      </c>
      <c r="G76" s="44" t="s">
        <v>46</v>
      </c>
      <c r="H76" s="34"/>
      <c r="I76" s="34"/>
      <c r="J76" s="105" t="s">
        <v>47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86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29" t="str">
        <f>E7</f>
        <v>Gymnázium A. Einsteina - oprava podláh jedálne a učebne</v>
      </c>
      <c r="F85" s="249"/>
      <c r="G85" s="249"/>
      <c r="H85" s="249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2" customHeight="1">
      <c r="A87" s="31"/>
      <c r="B87" s="32"/>
      <c r="C87" s="26" t="s">
        <v>18</v>
      </c>
      <c r="D87" s="31"/>
      <c r="E87" s="31"/>
      <c r="F87" s="24" t="str">
        <f>F10</f>
        <v xml:space="preserve"> </v>
      </c>
      <c r="G87" s="31"/>
      <c r="H87" s="31"/>
      <c r="I87" s="26" t="s">
        <v>20</v>
      </c>
      <c r="J87" s="54">
        <f>IF(J10="","",J10)</f>
        <v>44377</v>
      </c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5.2" customHeight="1">
      <c r="A89" s="31"/>
      <c r="B89" s="32"/>
      <c r="C89" s="26" t="s">
        <v>21</v>
      </c>
      <c r="D89" s="31"/>
      <c r="E89" s="31"/>
      <c r="F89" s="24" t="str">
        <f>E13</f>
        <v>Gymnázium Alberta Einsteina</v>
      </c>
      <c r="G89" s="31"/>
      <c r="H89" s="31"/>
      <c r="I89" s="26" t="s">
        <v>27</v>
      </c>
      <c r="J89" s="29" t="str">
        <f>E19</f>
        <v xml:space="preserve"> 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15.2" customHeight="1">
      <c r="A90" s="31"/>
      <c r="B90" s="32"/>
      <c r="C90" s="26" t="s">
        <v>25</v>
      </c>
      <c r="D90" s="31"/>
      <c r="E90" s="31"/>
      <c r="F90" s="24" t="str">
        <f>IF(E16="","",E16)</f>
        <v>Vyplň údaj</v>
      </c>
      <c r="G90" s="31"/>
      <c r="H90" s="31"/>
      <c r="I90" s="26" t="s">
        <v>29</v>
      </c>
      <c r="J90" s="29">
        <f>E22</f>
        <v>0</v>
      </c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0.35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29.25" customHeight="1">
      <c r="A92" s="31"/>
      <c r="B92" s="32"/>
      <c r="C92" s="106" t="s">
        <v>87</v>
      </c>
      <c r="D92" s="98"/>
      <c r="E92" s="98"/>
      <c r="F92" s="98"/>
      <c r="G92" s="98"/>
      <c r="H92" s="98"/>
      <c r="I92" s="98"/>
      <c r="J92" s="107" t="s">
        <v>88</v>
      </c>
      <c r="K92" s="98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85" customHeight="1">
      <c r="A94" s="31"/>
      <c r="B94" s="32"/>
      <c r="C94" s="108" t="s">
        <v>89</v>
      </c>
      <c r="D94" s="31"/>
      <c r="E94" s="31"/>
      <c r="F94" s="31"/>
      <c r="G94" s="31"/>
      <c r="H94" s="31"/>
      <c r="I94" s="31"/>
      <c r="J94" s="70">
        <f>J129</f>
        <v>0</v>
      </c>
      <c r="K94" s="31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6" t="s">
        <v>90</v>
      </c>
    </row>
    <row r="95" spans="1:47" s="9" customFormat="1" ht="24.95" customHeight="1">
      <c r="B95" s="109"/>
      <c r="D95" s="110" t="s">
        <v>91</v>
      </c>
      <c r="E95" s="111"/>
      <c r="F95" s="111"/>
      <c r="G95" s="111"/>
      <c r="H95" s="111"/>
      <c r="I95" s="111"/>
      <c r="J95" s="112">
        <f>J130</f>
        <v>0</v>
      </c>
      <c r="L95" s="109"/>
    </row>
    <row r="96" spans="1:47" s="10" customFormat="1" ht="19.95" customHeight="1">
      <c r="B96" s="113"/>
      <c r="D96" s="114" t="s">
        <v>92</v>
      </c>
      <c r="E96" s="115"/>
      <c r="F96" s="115"/>
      <c r="G96" s="115"/>
      <c r="H96" s="115"/>
      <c r="I96" s="115"/>
      <c r="J96" s="116">
        <f>J131</f>
        <v>0</v>
      </c>
      <c r="L96" s="113"/>
    </row>
    <row r="97" spans="1:65" s="10" customFormat="1" ht="19.95" customHeight="1">
      <c r="B97" s="113"/>
      <c r="D97" s="114" t="s">
        <v>93</v>
      </c>
      <c r="E97" s="115"/>
      <c r="F97" s="115"/>
      <c r="G97" s="115"/>
      <c r="H97" s="115"/>
      <c r="I97" s="115"/>
      <c r="J97" s="116">
        <f>J136</f>
        <v>0</v>
      </c>
      <c r="L97" s="113"/>
    </row>
    <row r="98" spans="1:65" s="10" customFormat="1" ht="19.95" customHeight="1">
      <c r="B98" s="113"/>
      <c r="D98" s="114" t="s">
        <v>94</v>
      </c>
      <c r="E98" s="115"/>
      <c r="F98" s="115"/>
      <c r="G98" s="115"/>
      <c r="H98" s="115"/>
      <c r="I98" s="115"/>
      <c r="J98" s="116">
        <f>J147</f>
        <v>0</v>
      </c>
      <c r="L98" s="113"/>
    </row>
    <row r="99" spans="1:65" s="9" customFormat="1" ht="24.95" customHeight="1">
      <c r="B99" s="109"/>
      <c r="D99" s="110" t="s">
        <v>95</v>
      </c>
      <c r="E99" s="111"/>
      <c r="F99" s="111"/>
      <c r="G99" s="111"/>
      <c r="H99" s="111"/>
      <c r="I99" s="111"/>
      <c r="J99" s="112">
        <f>J149</f>
        <v>0</v>
      </c>
      <c r="L99" s="109"/>
    </row>
    <row r="100" spans="1:65" s="10" customFormat="1" ht="19.95" customHeight="1">
      <c r="B100" s="113"/>
      <c r="D100" s="114" t="s">
        <v>96</v>
      </c>
      <c r="E100" s="115"/>
      <c r="F100" s="115"/>
      <c r="G100" s="115"/>
      <c r="H100" s="115"/>
      <c r="I100" s="115"/>
      <c r="J100" s="116">
        <f>J150</f>
        <v>0</v>
      </c>
      <c r="L100" s="113"/>
    </row>
    <row r="101" spans="1:65" s="10" customFormat="1" ht="19.95" customHeight="1">
      <c r="B101" s="113"/>
      <c r="D101" s="114" t="s">
        <v>97</v>
      </c>
      <c r="E101" s="115"/>
      <c r="F101" s="115"/>
      <c r="G101" s="115"/>
      <c r="H101" s="115"/>
      <c r="I101" s="115"/>
      <c r="J101" s="116">
        <f>J160</f>
        <v>0</v>
      </c>
      <c r="L101" s="113"/>
    </row>
    <row r="102" spans="1:65" s="2" customFormat="1" ht="21.85" customHeight="1">
      <c r="A102" s="31"/>
      <c r="B102" s="32"/>
      <c r="C102" s="31"/>
      <c r="D102" s="31"/>
      <c r="E102" s="31"/>
      <c r="F102" s="31"/>
      <c r="G102" s="31"/>
      <c r="H102" s="31"/>
      <c r="I102" s="31"/>
      <c r="J102" s="31"/>
      <c r="K102" s="31"/>
      <c r="L102" s="4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65" s="2" customFormat="1" ht="6.95" customHeight="1">
      <c r="A103" s="31"/>
      <c r="B103" s="32"/>
      <c r="C103" s="31"/>
      <c r="D103" s="31"/>
      <c r="E103" s="31"/>
      <c r="F103" s="31"/>
      <c r="G103" s="31"/>
      <c r="H103" s="31"/>
      <c r="I103" s="31"/>
      <c r="J103" s="31"/>
      <c r="K103" s="31"/>
      <c r="L103" s="4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65" s="2" customFormat="1" ht="29.25" customHeight="1">
      <c r="A104" s="31"/>
      <c r="B104" s="32"/>
      <c r="C104" s="108" t="s">
        <v>98</v>
      </c>
      <c r="D104" s="31"/>
      <c r="E104" s="31"/>
      <c r="F104" s="31"/>
      <c r="G104" s="31"/>
      <c r="H104" s="31"/>
      <c r="I104" s="31"/>
      <c r="J104" s="117">
        <f>ROUND(J105 + J106 + J107 + J108 + J109 + J110,2)</f>
        <v>0</v>
      </c>
      <c r="K104" s="31"/>
      <c r="L104" s="41"/>
      <c r="N104" s="118" t="s">
        <v>35</v>
      </c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65" s="2" customFormat="1" ht="18" customHeight="1">
      <c r="A105" s="31"/>
      <c r="B105" s="119"/>
      <c r="C105" s="120"/>
      <c r="D105" s="251" t="s">
        <v>99</v>
      </c>
      <c r="E105" s="252"/>
      <c r="F105" s="252"/>
      <c r="G105" s="120"/>
      <c r="H105" s="120"/>
      <c r="I105" s="120"/>
      <c r="J105" s="122">
        <v>0</v>
      </c>
      <c r="K105" s="120"/>
      <c r="L105" s="123"/>
      <c r="M105" s="124"/>
      <c r="N105" s="125" t="s">
        <v>37</v>
      </c>
      <c r="O105" s="124"/>
      <c r="P105" s="124"/>
      <c r="Q105" s="124"/>
      <c r="R105" s="124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6" t="s">
        <v>100</v>
      </c>
      <c r="AZ105" s="124"/>
      <c r="BA105" s="124"/>
      <c r="BB105" s="124"/>
      <c r="BC105" s="124"/>
      <c r="BD105" s="124"/>
      <c r="BE105" s="127">
        <f t="shared" ref="BE105:BE110" si="0">IF(N105="základná",J105,0)</f>
        <v>0</v>
      </c>
      <c r="BF105" s="127">
        <f t="shared" ref="BF105:BF110" si="1">IF(N105="znížená",J105,0)</f>
        <v>0</v>
      </c>
      <c r="BG105" s="127">
        <f t="shared" ref="BG105:BG110" si="2">IF(N105="zákl. prenesená",J105,0)</f>
        <v>0</v>
      </c>
      <c r="BH105" s="127">
        <f t="shared" ref="BH105:BH110" si="3">IF(N105="zníž. prenesená",J105,0)</f>
        <v>0</v>
      </c>
      <c r="BI105" s="127">
        <f t="shared" ref="BI105:BI110" si="4">IF(N105="nulová",J105,0)</f>
        <v>0</v>
      </c>
      <c r="BJ105" s="126" t="s">
        <v>80</v>
      </c>
      <c r="BK105" s="124"/>
      <c r="BL105" s="124"/>
      <c r="BM105" s="124"/>
    </row>
    <row r="106" spans="1:65" s="2" customFormat="1" ht="18" customHeight="1">
      <c r="A106" s="31"/>
      <c r="B106" s="119"/>
      <c r="C106" s="120"/>
      <c r="D106" s="251" t="s">
        <v>101</v>
      </c>
      <c r="E106" s="252"/>
      <c r="F106" s="252"/>
      <c r="G106" s="120"/>
      <c r="H106" s="120"/>
      <c r="I106" s="120"/>
      <c r="J106" s="122">
        <v>0</v>
      </c>
      <c r="K106" s="120"/>
      <c r="L106" s="123"/>
      <c r="M106" s="124"/>
      <c r="N106" s="125" t="s">
        <v>37</v>
      </c>
      <c r="O106" s="124"/>
      <c r="P106" s="124"/>
      <c r="Q106" s="124"/>
      <c r="R106" s="124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  <c r="AV106" s="124"/>
      <c r="AW106" s="124"/>
      <c r="AX106" s="124"/>
      <c r="AY106" s="126" t="s">
        <v>100</v>
      </c>
      <c r="AZ106" s="124"/>
      <c r="BA106" s="124"/>
      <c r="BB106" s="124"/>
      <c r="BC106" s="124"/>
      <c r="BD106" s="124"/>
      <c r="BE106" s="127">
        <f t="shared" si="0"/>
        <v>0</v>
      </c>
      <c r="BF106" s="127">
        <f t="shared" si="1"/>
        <v>0</v>
      </c>
      <c r="BG106" s="127">
        <f t="shared" si="2"/>
        <v>0</v>
      </c>
      <c r="BH106" s="127">
        <f t="shared" si="3"/>
        <v>0</v>
      </c>
      <c r="BI106" s="127">
        <f t="shared" si="4"/>
        <v>0</v>
      </c>
      <c r="BJ106" s="126" t="s">
        <v>80</v>
      </c>
      <c r="BK106" s="124"/>
      <c r="BL106" s="124"/>
      <c r="BM106" s="124"/>
    </row>
    <row r="107" spans="1:65" s="2" customFormat="1" ht="18" customHeight="1">
      <c r="A107" s="31"/>
      <c r="B107" s="119"/>
      <c r="C107" s="120"/>
      <c r="D107" s="251" t="s">
        <v>102</v>
      </c>
      <c r="E107" s="252"/>
      <c r="F107" s="252"/>
      <c r="G107" s="120"/>
      <c r="H107" s="120"/>
      <c r="I107" s="120"/>
      <c r="J107" s="122">
        <v>0</v>
      </c>
      <c r="K107" s="120"/>
      <c r="L107" s="123"/>
      <c r="M107" s="124"/>
      <c r="N107" s="125" t="s">
        <v>37</v>
      </c>
      <c r="O107" s="124"/>
      <c r="P107" s="124"/>
      <c r="Q107" s="124"/>
      <c r="R107" s="124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6" t="s">
        <v>100</v>
      </c>
      <c r="AZ107" s="124"/>
      <c r="BA107" s="124"/>
      <c r="BB107" s="124"/>
      <c r="BC107" s="124"/>
      <c r="BD107" s="124"/>
      <c r="BE107" s="127">
        <f t="shared" si="0"/>
        <v>0</v>
      </c>
      <c r="BF107" s="127">
        <f t="shared" si="1"/>
        <v>0</v>
      </c>
      <c r="BG107" s="127">
        <f t="shared" si="2"/>
        <v>0</v>
      </c>
      <c r="BH107" s="127">
        <f t="shared" si="3"/>
        <v>0</v>
      </c>
      <c r="BI107" s="127">
        <f t="shared" si="4"/>
        <v>0</v>
      </c>
      <c r="BJ107" s="126" t="s">
        <v>80</v>
      </c>
      <c r="BK107" s="124"/>
      <c r="BL107" s="124"/>
      <c r="BM107" s="124"/>
    </row>
    <row r="108" spans="1:65" s="2" customFormat="1" ht="18" customHeight="1">
      <c r="A108" s="31"/>
      <c r="B108" s="119"/>
      <c r="C108" s="120"/>
      <c r="D108" s="251" t="s">
        <v>103</v>
      </c>
      <c r="E108" s="252"/>
      <c r="F108" s="252"/>
      <c r="G108" s="120"/>
      <c r="H108" s="120"/>
      <c r="I108" s="120"/>
      <c r="J108" s="122">
        <v>0</v>
      </c>
      <c r="K108" s="120"/>
      <c r="L108" s="123"/>
      <c r="M108" s="124"/>
      <c r="N108" s="125" t="s">
        <v>37</v>
      </c>
      <c r="O108" s="124"/>
      <c r="P108" s="124"/>
      <c r="Q108" s="124"/>
      <c r="R108" s="124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6" t="s">
        <v>100</v>
      </c>
      <c r="AZ108" s="124"/>
      <c r="BA108" s="124"/>
      <c r="BB108" s="124"/>
      <c r="BC108" s="124"/>
      <c r="BD108" s="124"/>
      <c r="BE108" s="127">
        <f t="shared" si="0"/>
        <v>0</v>
      </c>
      <c r="BF108" s="127">
        <f t="shared" si="1"/>
        <v>0</v>
      </c>
      <c r="BG108" s="127">
        <f t="shared" si="2"/>
        <v>0</v>
      </c>
      <c r="BH108" s="127">
        <f t="shared" si="3"/>
        <v>0</v>
      </c>
      <c r="BI108" s="127">
        <f t="shared" si="4"/>
        <v>0</v>
      </c>
      <c r="BJ108" s="126" t="s">
        <v>80</v>
      </c>
      <c r="BK108" s="124"/>
      <c r="BL108" s="124"/>
      <c r="BM108" s="124"/>
    </row>
    <row r="109" spans="1:65" s="2" customFormat="1" ht="18" customHeight="1">
      <c r="A109" s="31"/>
      <c r="B109" s="119"/>
      <c r="C109" s="120"/>
      <c r="D109" s="251" t="s">
        <v>104</v>
      </c>
      <c r="E109" s="252"/>
      <c r="F109" s="252"/>
      <c r="G109" s="120"/>
      <c r="H109" s="120"/>
      <c r="I109" s="120"/>
      <c r="J109" s="122">
        <v>0</v>
      </c>
      <c r="K109" s="120"/>
      <c r="L109" s="123"/>
      <c r="M109" s="124"/>
      <c r="N109" s="125" t="s">
        <v>37</v>
      </c>
      <c r="O109" s="124"/>
      <c r="P109" s="124"/>
      <c r="Q109" s="124"/>
      <c r="R109" s="124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  <c r="AW109" s="124"/>
      <c r="AX109" s="124"/>
      <c r="AY109" s="126" t="s">
        <v>100</v>
      </c>
      <c r="AZ109" s="124"/>
      <c r="BA109" s="124"/>
      <c r="BB109" s="124"/>
      <c r="BC109" s="124"/>
      <c r="BD109" s="124"/>
      <c r="BE109" s="127">
        <f t="shared" si="0"/>
        <v>0</v>
      </c>
      <c r="BF109" s="127">
        <f t="shared" si="1"/>
        <v>0</v>
      </c>
      <c r="BG109" s="127">
        <f t="shared" si="2"/>
        <v>0</v>
      </c>
      <c r="BH109" s="127">
        <f t="shared" si="3"/>
        <v>0</v>
      </c>
      <c r="BI109" s="127">
        <f t="shared" si="4"/>
        <v>0</v>
      </c>
      <c r="BJ109" s="126" t="s">
        <v>80</v>
      </c>
      <c r="BK109" s="124"/>
      <c r="BL109" s="124"/>
      <c r="BM109" s="124"/>
    </row>
    <row r="110" spans="1:65" s="2" customFormat="1" ht="18" customHeight="1">
      <c r="A110" s="31"/>
      <c r="B110" s="119"/>
      <c r="C110" s="120"/>
      <c r="D110" s="121" t="s">
        <v>105</v>
      </c>
      <c r="E110" s="120"/>
      <c r="F110" s="120"/>
      <c r="G110" s="120"/>
      <c r="H110" s="120"/>
      <c r="I110" s="120"/>
      <c r="J110" s="122">
        <f>ROUND(J28*T110,2)</f>
        <v>0</v>
      </c>
      <c r="K110" s="120"/>
      <c r="L110" s="123"/>
      <c r="M110" s="124"/>
      <c r="N110" s="125" t="s">
        <v>37</v>
      </c>
      <c r="O110" s="124"/>
      <c r="P110" s="124"/>
      <c r="Q110" s="124"/>
      <c r="R110" s="124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  <c r="AV110" s="124"/>
      <c r="AW110" s="124"/>
      <c r="AX110" s="124"/>
      <c r="AY110" s="126" t="s">
        <v>106</v>
      </c>
      <c r="AZ110" s="124"/>
      <c r="BA110" s="124"/>
      <c r="BB110" s="124"/>
      <c r="BC110" s="124"/>
      <c r="BD110" s="124"/>
      <c r="BE110" s="127">
        <f t="shared" si="0"/>
        <v>0</v>
      </c>
      <c r="BF110" s="127">
        <f t="shared" si="1"/>
        <v>0</v>
      </c>
      <c r="BG110" s="127">
        <f t="shared" si="2"/>
        <v>0</v>
      </c>
      <c r="BH110" s="127">
        <f t="shared" si="3"/>
        <v>0</v>
      </c>
      <c r="BI110" s="127">
        <f t="shared" si="4"/>
        <v>0</v>
      </c>
      <c r="BJ110" s="126" t="s">
        <v>80</v>
      </c>
      <c r="BK110" s="124"/>
      <c r="BL110" s="124"/>
      <c r="BM110" s="124"/>
    </row>
    <row r="111" spans="1:65" s="2" customFormat="1" ht="10.35">
      <c r="A111" s="31"/>
      <c r="B111" s="32"/>
      <c r="C111" s="31"/>
      <c r="D111" s="31"/>
      <c r="E111" s="31"/>
      <c r="F111" s="31"/>
      <c r="G111" s="31"/>
      <c r="H111" s="31"/>
      <c r="I111" s="31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65" s="2" customFormat="1" ht="29.25" customHeight="1">
      <c r="A112" s="31"/>
      <c r="B112" s="32"/>
      <c r="C112" s="128" t="s">
        <v>107</v>
      </c>
      <c r="D112" s="98"/>
      <c r="E112" s="98"/>
      <c r="F112" s="98"/>
      <c r="G112" s="98"/>
      <c r="H112" s="98"/>
      <c r="I112" s="98"/>
      <c r="J112" s="129">
        <f>ROUND(J94+J104,2)</f>
        <v>0</v>
      </c>
      <c r="K112" s="98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7" spans="1:31" s="2" customFormat="1" ht="6.95" customHeight="1">
      <c r="A117" s="31"/>
      <c r="B117" s="48"/>
      <c r="C117" s="49"/>
      <c r="D117" s="49"/>
      <c r="E117" s="49"/>
      <c r="F117" s="49"/>
      <c r="G117" s="49"/>
      <c r="H117" s="49"/>
      <c r="I117" s="49"/>
      <c r="J117" s="49"/>
      <c r="K117" s="49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24.95" customHeight="1">
      <c r="A118" s="31"/>
      <c r="B118" s="32"/>
      <c r="C118" s="20" t="s">
        <v>108</v>
      </c>
      <c r="D118" s="31"/>
      <c r="E118" s="31"/>
      <c r="F118" s="31"/>
      <c r="G118" s="31"/>
      <c r="H118" s="31"/>
      <c r="I118" s="31"/>
      <c r="J118" s="31"/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6.95" customHeight="1">
      <c r="A119" s="31"/>
      <c r="B119" s="32"/>
      <c r="C119" s="31"/>
      <c r="D119" s="31"/>
      <c r="E119" s="31"/>
      <c r="F119" s="31"/>
      <c r="G119" s="31"/>
      <c r="H119" s="31"/>
      <c r="I119" s="31"/>
      <c r="J119" s="31"/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2" customHeight="1">
      <c r="A120" s="31"/>
      <c r="B120" s="32"/>
      <c r="C120" s="26" t="s">
        <v>15</v>
      </c>
      <c r="D120" s="31"/>
      <c r="E120" s="31"/>
      <c r="F120" s="31"/>
      <c r="G120" s="31"/>
      <c r="H120" s="31"/>
      <c r="I120" s="31"/>
      <c r="J120" s="31"/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6.5" customHeight="1">
      <c r="A121" s="31"/>
      <c r="B121" s="32"/>
      <c r="C121" s="31"/>
      <c r="D121" s="31"/>
      <c r="E121" s="229" t="str">
        <f>E7</f>
        <v>Gymnázium A. Einsteina - oprava podláh jedálne a učebne</v>
      </c>
      <c r="F121" s="249"/>
      <c r="G121" s="249"/>
      <c r="H121" s="249"/>
      <c r="I121" s="31"/>
      <c r="J121" s="31"/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6.95" customHeight="1">
      <c r="A122" s="31"/>
      <c r="B122" s="32"/>
      <c r="C122" s="31"/>
      <c r="D122" s="31"/>
      <c r="E122" s="31"/>
      <c r="F122" s="31"/>
      <c r="G122" s="31"/>
      <c r="H122" s="31"/>
      <c r="I122" s="31"/>
      <c r="J122" s="31"/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2" customHeight="1">
      <c r="A123" s="31"/>
      <c r="B123" s="32"/>
      <c r="C123" s="26" t="s">
        <v>18</v>
      </c>
      <c r="D123" s="31"/>
      <c r="E123" s="31"/>
      <c r="F123" s="24" t="str">
        <f>F10</f>
        <v xml:space="preserve"> </v>
      </c>
      <c r="G123" s="31"/>
      <c r="H123" s="31"/>
      <c r="I123" s="26" t="s">
        <v>20</v>
      </c>
      <c r="J123" s="54">
        <f>IF(J10="","",J10)</f>
        <v>44377</v>
      </c>
      <c r="K123" s="31"/>
      <c r="L123" s="4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6.95" customHeight="1">
      <c r="A124" s="31"/>
      <c r="B124" s="32"/>
      <c r="C124" s="31"/>
      <c r="D124" s="31"/>
      <c r="E124" s="31"/>
      <c r="F124" s="31"/>
      <c r="G124" s="31"/>
      <c r="H124" s="31"/>
      <c r="I124" s="31"/>
      <c r="J124" s="31"/>
      <c r="K124" s="31"/>
      <c r="L124" s="4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5.2" customHeight="1">
      <c r="A125" s="31"/>
      <c r="B125" s="32"/>
      <c r="C125" s="26" t="s">
        <v>21</v>
      </c>
      <c r="D125" s="31"/>
      <c r="E125" s="31"/>
      <c r="F125" s="24" t="str">
        <f>E13</f>
        <v>Gymnázium Alberta Einsteina</v>
      </c>
      <c r="G125" s="31"/>
      <c r="H125" s="31"/>
      <c r="I125" s="26" t="s">
        <v>27</v>
      </c>
      <c r="J125" s="29" t="str">
        <f>E19</f>
        <v xml:space="preserve"> </v>
      </c>
      <c r="K125" s="31"/>
      <c r="L125" s="4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5.2" customHeight="1">
      <c r="A126" s="31"/>
      <c r="B126" s="32"/>
      <c r="C126" s="26" t="s">
        <v>25</v>
      </c>
      <c r="D126" s="31"/>
      <c r="E126" s="31"/>
      <c r="F126" s="24" t="str">
        <f>IF(E16="","",E16)</f>
        <v>Vyplň údaj</v>
      </c>
      <c r="G126" s="31"/>
      <c r="H126" s="31"/>
      <c r="I126" s="26" t="s">
        <v>29</v>
      </c>
      <c r="J126" s="29">
        <f>E22</f>
        <v>0</v>
      </c>
      <c r="K126" s="31"/>
      <c r="L126" s="4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0.35" customHeight="1">
      <c r="A127" s="31"/>
      <c r="B127" s="32"/>
      <c r="C127" s="31"/>
      <c r="D127" s="31"/>
      <c r="E127" s="31"/>
      <c r="F127" s="31"/>
      <c r="G127" s="31"/>
      <c r="H127" s="31"/>
      <c r="I127" s="31"/>
      <c r="J127" s="31"/>
      <c r="K127" s="31"/>
      <c r="L127" s="4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11" customFormat="1" ht="29.25" customHeight="1">
      <c r="A128" s="130"/>
      <c r="B128" s="131"/>
      <c r="C128" s="132" t="s">
        <v>109</v>
      </c>
      <c r="D128" s="133" t="s">
        <v>56</v>
      </c>
      <c r="E128" s="133" t="s">
        <v>52</v>
      </c>
      <c r="F128" s="133" t="s">
        <v>53</v>
      </c>
      <c r="G128" s="133" t="s">
        <v>110</v>
      </c>
      <c r="H128" s="133" t="s">
        <v>111</v>
      </c>
      <c r="I128" s="133" t="s">
        <v>112</v>
      </c>
      <c r="J128" s="134" t="s">
        <v>88</v>
      </c>
      <c r="K128" s="135" t="s">
        <v>113</v>
      </c>
      <c r="L128" s="136"/>
      <c r="M128" s="61" t="s">
        <v>1</v>
      </c>
      <c r="N128" s="62" t="s">
        <v>35</v>
      </c>
      <c r="O128" s="62" t="s">
        <v>114</v>
      </c>
      <c r="P128" s="62" t="s">
        <v>115</v>
      </c>
      <c r="Q128" s="62" t="s">
        <v>116</v>
      </c>
      <c r="R128" s="62" t="s">
        <v>117</v>
      </c>
      <c r="S128" s="62" t="s">
        <v>118</v>
      </c>
      <c r="T128" s="63" t="s">
        <v>119</v>
      </c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</row>
    <row r="129" spans="1:65" s="2" customFormat="1" ht="22.85" customHeight="1">
      <c r="A129" s="31"/>
      <c r="B129" s="32"/>
      <c r="C129" s="68" t="s">
        <v>84</v>
      </c>
      <c r="D129" s="31"/>
      <c r="E129" s="31"/>
      <c r="F129" s="31"/>
      <c r="G129" s="31"/>
      <c r="H129" s="31"/>
      <c r="I129" s="31"/>
      <c r="J129" s="137">
        <f>BK129</f>
        <v>0</v>
      </c>
      <c r="K129" s="31"/>
      <c r="L129" s="32"/>
      <c r="M129" s="64"/>
      <c r="N129" s="55"/>
      <c r="O129" s="65"/>
      <c r="P129" s="138">
        <f>P130+P149</f>
        <v>0</v>
      </c>
      <c r="Q129" s="65"/>
      <c r="R129" s="138">
        <f>R130+R149</f>
        <v>3.6515320599999992</v>
      </c>
      <c r="S129" s="65"/>
      <c r="T129" s="139">
        <f>T130+T149</f>
        <v>0.94319599999999992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6" t="s">
        <v>70</v>
      </c>
      <c r="AU129" s="16" t="s">
        <v>90</v>
      </c>
      <c r="BK129" s="140">
        <f>BK130+BK149</f>
        <v>0</v>
      </c>
    </row>
    <row r="130" spans="1:65" s="12" customFormat="1" ht="25.95" customHeight="1">
      <c r="B130" s="141"/>
      <c r="D130" s="142" t="s">
        <v>70</v>
      </c>
      <c r="E130" s="143" t="s">
        <v>120</v>
      </c>
      <c r="F130" s="143" t="s">
        <v>121</v>
      </c>
      <c r="I130" s="144"/>
      <c r="J130" s="145">
        <f>BK130</f>
        <v>0</v>
      </c>
      <c r="L130" s="141"/>
      <c r="M130" s="146"/>
      <c r="N130" s="147"/>
      <c r="O130" s="147"/>
      <c r="P130" s="148">
        <f>P131+P136+P147</f>
        <v>0</v>
      </c>
      <c r="Q130" s="147"/>
      <c r="R130" s="148">
        <f>R131+R136+R147</f>
        <v>0.74238491999999989</v>
      </c>
      <c r="S130" s="147"/>
      <c r="T130" s="149">
        <f>T131+T136+T147</f>
        <v>0.659412</v>
      </c>
      <c r="AR130" s="142" t="s">
        <v>76</v>
      </c>
      <c r="AT130" s="150" t="s">
        <v>70</v>
      </c>
      <c r="AU130" s="150" t="s">
        <v>71</v>
      </c>
      <c r="AY130" s="142" t="s">
        <v>122</v>
      </c>
      <c r="BK130" s="151">
        <f>BK131+BK136+BK147</f>
        <v>0</v>
      </c>
    </row>
    <row r="131" spans="1:65" s="12" customFormat="1" ht="22.85" customHeight="1">
      <c r="B131" s="141"/>
      <c r="D131" s="142" t="s">
        <v>70</v>
      </c>
      <c r="E131" s="152" t="s">
        <v>123</v>
      </c>
      <c r="F131" s="152" t="s">
        <v>124</v>
      </c>
      <c r="I131" s="144"/>
      <c r="J131" s="153">
        <f>BK131</f>
        <v>0</v>
      </c>
      <c r="L131" s="141"/>
      <c r="M131" s="146"/>
      <c r="N131" s="147"/>
      <c r="O131" s="147"/>
      <c r="P131" s="148">
        <f>SUM(P132:P135)</f>
        <v>0</v>
      </c>
      <c r="Q131" s="147"/>
      <c r="R131" s="148">
        <f>SUM(R132:R135)</f>
        <v>0.74128589999999994</v>
      </c>
      <c r="S131" s="147"/>
      <c r="T131" s="149">
        <f>SUM(T132:T135)</f>
        <v>0</v>
      </c>
      <c r="AR131" s="142" t="s">
        <v>76</v>
      </c>
      <c r="AT131" s="150" t="s">
        <v>70</v>
      </c>
      <c r="AU131" s="150" t="s">
        <v>76</v>
      </c>
      <c r="AY131" s="142" t="s">
        <v>122</v>
      </c>
      <c r="BK131" s="151">
        <f>SUM(BK132:BK135)</f>
        <v>0</v>
      </c>
    </row>
    <row r="132" spans="1:65" s="2" customFormat="1" ht="24.2" customHeight="1">
      <c r="A132" s="31"/>
      <c r="B132" s="119"/>
      <c r="C132" s="154" t="s">
        <v>76</v>
      </c>
      <c r="D132" s="154" t="s">
        <v>125</v>
      </c>
      <c r="E132" s="155" t="s">
        <v>126</v>
      </c>
      <c r="F132" s="156" t="s">
        <v>127</v>
      </c>
      <c r="G132" s="157" t="s">
        <v>128</v>
      </c>
      <c r="H132" s="158">
        <v>10.99</v>
      </c>
      <c r="I132" s="159"/>
      <c r="J132" s="160">
        <f>ROUND(I132*H132,2)</f>
        <v>0</v>
      </c>
      <c r="K132" s="161"/>
      <c r="L132" s="32"/>
      <c r="M132" s="162" t="s">
        <v>1</v>
      </c>
      <c r="N132" s="163" t="s">
        <v>37</v>
      </c>
      <c r="O132" s="57"/>
      <c r="P132" s="164">
        <f>O132*H132</f>
        <v>0</v>
      </c>
      <c r="Q132" s="164">
        <v>1.545E-2</v>
      </c>
      <c r="R132" s="164">
        <f>Q132*H132</f>
        <v>0.16979550000000002</v>
      </c>
      <c r="S132" s="164">
        <v>0</v>
      </c>
      <c r="T132" s="165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66" t="s">
        <v>129</v>
      </c>
      <c r="AT132" s="166" t="s">
        <v>125</v>
      </c>
      <c r="AU132" s="166" t="s">
        <v>80</v>
      </c>
      <c r="AY132" s="16" t="s">
        <v>122</v>
      </c>
      <c r="BE132" s="167">
        <f>IF(N132="základná",J132,0)</f>
        <v>0</v>
      </c>
      <c r="BF132" s="167">
        <f>IF(N132="znížená",J132,0)</f>
        <v>0</v>
      </c>
      <c r="BG132" s="167">
        <f>IF(N132="zákl. prenesená",J132,0)</f>
        <v>0</v>
      </c>
      <c r="BH132" s="167">
        <f>IF(N132="zníž. prenesená",J132,0)</f>
        <v>0</v>
      </c>
      <c r="BI132" s="167">
        <f>IF(N132="nulová",J132,0)</f>
        <v>0</v>
      </c>
      <c r="BJ132" s="16" t="s">
        <v>80</v>
      </c>
      <c r="BK132" s="167">
        <f>ROUND(I132*H132,2)</f>
        <v>0</v>
      </c>
      <c r="BL132" s="16" t="s">
        <v>129</v>
      </c>
      <c r="BM132" s="166" t="s">
        <v>130</v>
      </c>
    </row>
    <row r="133" spans="1:65" s="13" customFormat="1" ht="20.7">
      <c r="B133" s="168"/>
      <c r="D133" s="169" t="s">
        <v>131</v>
      </c>
      <c r="E133" s="170" t="s">
        <v>1</v>
      </c>
      <c r="F133" s="171" t="s">
        <v>132</v>
      </c>
      <c r="H133" s="172">
        <v>10.99</v>
      </c>
      <c r="I133" s="173"/>
      <c r="L133" s="168"/>
      <c r="M133" s="174"/>
      <c r="N133" s="175"/>
      <c r="O133" s="175"/>
      <c r="P133" s="175"/>
      <c r="Q133" s="175"/>
      <c r="R133" s="175"/>
      <c r="S133" s="175"/>
      <c r="T133" s="176"/>
      <c r="AT133" s="170" t="s">
        <v>131</v>
      </c>
      <c r="AU133" s="170" t="s">
        <v>80</v>
      </c>
      <c r="AV133" s="13" t="s">
        <v>80</v>
      </c>
      <c r="AW133" s="13" t="s">
        <v>28</v>
      </c>
      <c r="AX133" s="13" t="s">
        <v>76</v>
      </c>
      <c r="AY133" s="170" t="s">
        <v>122</v>
      </c>
    </row>
    <row r="134" spans="1:65" s="2" customFormat="1" ht="35.450000000000003" customHeight="1">
      <c r="A134" s="31"/>
      <c r="B134" s="119"/>
      <c r="C134" s="154" t="s">
        <v>80</v>
      </c>
      <c r="D134" s="154" t="s">
        <v>125</v>
      </c>
      <c r="E134" s="155" t="s">
        <v>133</v>
      </c>
      <c r="F134" s="156" t="s">
        <v>134</v>
      </c>
      <c r="G134" s="157" t="s">
        <v>128</v>
      </c>
      <c r="H134" s="158">
        <v>109.902</v>
      </c>
      <c r="I134" s="159"/>
      <c r="J134" s="160">
        <f>ROUND(I134*H134,2)</f>
        <v>0</v>
      </c>
      <c r="K134" s="161"/>
      <c r="L134" s="32"/>
      <c r="M134" s="162" t="s">
        <v>1</v>
      </c>
      <c r="N134" s="163" t="s">
        <v>37</v>
      </c>
      <c r="O134" s="57"/>
      <c r="P134" s="164">
        <f>O134*H134</f>
        <v>0</v>
      </c>
      <c r="Q134" s="164">
        <v>5.1999999999999998E-3</v>
      </c>
      <c r="R134" s="164">
        <f>Q134*H134</f>
        <v>0.57149039999999995</v>
      </c>
      <c r="S134" s="164">
        <v>0</v>
      </c>
      <c r="T134" s="165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66" t="s">
        <v>129</v>
      </c>
      <c r="AT134" s="166" t="s">
        <v>125</v>
      </c>
      <c r="AU134" s="166" t="s">
        <v>80</v>
      </c>
      <c r="AY134" s="16" t="s">
        <v>122</v>
      </c>
      <c r="BE134" s="167">
        <f>IF(N134="základná",J134,0)</f>
        <v>0</v>
      </c>
      <c r="BF134" s="167">
        <f>IF(N134="znížená",J134,0)</f>
        <v>0</v>
      </c>
      <c r="BG134" s="167">
        <f>IF(N134="zákl. prenesená",J134,0)</f>
        <v>0</v>
      </c>
      <c r="BH134" s="167">
        <f>IF(N134="zníž. prenesená",J134,0)</f>
        <v>0</v>
      </c>
      <c r="BI134" s="167">
        <f>IF(N134="nulová",J134,0)</f>
        <v>0</v>
      </c>
      <c r="BJ134" s="16" t="s">
        <v>80</v>
      </c>
      <c r="BK134" s="167">
        <f>ROUND(I134*H134,2)</f>
        <v>0</v>
      </c>
      <c r="BL134" s="16" t="s">
        <v>129</v>
      </c>
      <c r="BM134" s="166" t="s">
        <v>135</v>
      </c>
    </row>
    <row r="135" spans="1:65" s="13" customFormat="1" ht="14.7" customHeight="1">
      <c r="B135" s="168"/>
      <c r="D135" s="169" t="s">
        <v>131</v>
      </c>
      <c r="E135" s="170" t="s">
        <v>1</v>
      </c>
      <c r="F135" s="171" t="s">
        <v>78</v>
      </c>
      <c r="H135" s="172">
        <v>109.902</v>
      </c>
      <c r="I135" s="173"/>
      <c r="L135" s="168"/>
      <c r="M135" s="174"/>
      <c r="N135" s="175"/>
      <c r="O135" s="175"/>
      <c r="P135" s="175"/>
      <c r="Q135" s="175"/>
      <c r="R135" s="175"/>
      <c r="S135" s="175"/>
      <c r="T135" s="176"/>
      <c r="AT135" s="170" t="s">
        <v>131</v>
      </c>
      <c r="AU135" s="170" t="s">
        <v>80</v>
      </c>
      <c r="AV135" s="13" t="s">
        <v>80</v>
      </c>
      <c r="AW135" s="13" t="s">
        <v>28</v>
      </c>
      <c r="AX135" s="13" t="s">
        <v>76</v>
      </c>
      <c r="AY135" s="170" t="s">
        <v>122</v>
      </c>
    </row>
    <row r="136" spans="1:65" s="12" customFormat="1" ht="22.85" customHeight="1">
      <c r="B136" s="141"/>
      <c r="D136" s="142" t="s">
        <v>70</v>
      </c>
      <c r="E136" s="152" t="s">
        <v>136</v>
      </c>
      <c r="F136" s="152" t="s">
        <v>137</v>
      </c>
      <c r="I136" s="144"/>
      <c r="J136" s="153">
        <f>BK136</f>
        <v>0</v>
      </c>
      <c r="L136" s="141"/>
      <c r="M136" s="146"/>
      <c r="N136" s="147"/>
      <c r="O136" s="147"/>
      <c r="P136" s="148">
        <f>SUM(P137:P146)</f>
        <v>0</v>
      </c>
      <c r="Q136" s="147"/>
      <c r="R136" s="148">
        <f>SUM(R137:R146)</f>
        <v>1.09902E-3</v>
      </c>
      <c r="S136" s="147"/>
      <c r="T136" s="149">
        <f>SUM(T137:T146)</f>
        <v>0.659412</v>
      </c>
      <c r="AR136" s="142" t="s">
        <v>76</v>
      </c>
      <c r="AT136" s="150" t="s">
        <v>70</v>
      </c>
      <c r="AU136" s="150" t="s">
        <v>76</v>
      </c>
      <c r="AY136" s="142" t="s">
        <v>122</v>
      </c>
      <c r="BK136" s="151">
        <f>SUM(BK137:BK146)</f>
        <v>0</v>
      </c>
    </row>
    <row r="137" spans="1:65" s="2" customFormat="1" ht="24.2" customHeight="1">
      <c r="A137" s="31"/>
      <c r="B137" s="119"/>
      <c r="C137" s="154" t="s">
        <v>138</v>
      </c>
      <c r="D137" s="154" t="s">
        <v>125</v>
      </c>
      <c r="E137" s="155" t="s">
        <v>139</v>
      </c>
      <c r="F137" s="156" t="s">
        <v>140</v>
      </c>
      <c r="G137" s="157" t="s">
        <v>128</v>
      </c>
      <c r="H137" s="158">
        <v>109.902</v>
      </c>
      <c r="I137" s="159"/>
      <c r="J137" s="160">
        <f>ROUND(I137*H137,2)</f>
        <v>0</v>
      </c>
      <c r="K137" s="161"/>
      <c r="L137" s="32"/>
      <c r="M137" s="162" t="s">
        <v>1</v>
      </c>
      <c r="N137" s="163" t="s">
        <v>37</v>
      </c>
      <c r="O137" s="57"/>
      <c r="P137" s="164">
        <f>O137*H137</f>
        <v>0</v>
      </c>
      <c r="Q137" s="164">
        <v>1.0000000000000001E-5</v>
      </c>
      <c r="R137" s="164">
        <f>Q137*H137</f>
        <v>1.09902E-3</v>
      </c>
      <c r="S137" s="164">
        <v>6.0000000000000001E-3</v>
      </c>
      <c r="T137" s="165">
        <f>S137*H137</f>
        <v>0.659412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66" t="s">
        <v>129</v>
      </c>
      <c r="AT137" s="166" t="s">
        <v>125</v>
      </c>
      <c r="AU137" s="166" t="s">
        <v>80</v>
      </c>
      <c r="AY137" s="16" t="s">
        <v>122</v>
      </c>
      <c r="BE137" s="167">
        <f>IF(N137="základná",J137,0)</f>
        <v>0</v>
      </c>
      <c r="BF137" s="167">
        <f>IF(N137="znížená",J137,0)</f>
        <v>0</v>
      </c>
      <c r="BG137" s="167">
        <f>IF(N137="zákl. prenesená",J137,0)</f>
        <v>0</v>
      </c>
      <c r="BH137" s="167">
        <f>IF(N137="zníž. prenesená",J137,0)</f>
        <v>0</v>
      </c>
      <c r="BI137" s="167">
        <f>IF(N137="nulová",J137,0)</f>
        <v>0</v>
      </c>
      <c r="BJ137" s="16" t="s">
        <v>80</v>
      </c>
      <c r="BK137" s="167">
        <f>ROUND(I137*H137,2)</f>
        <v>0</v>
      </c>
      <c r="BL137" s="16" t="s">
        <v>129</v>
      </c>
      <c r="BM137" s="166" t="s">
        <v>141</v>
      </c>
    </row>
    <row r="138" spans="1:65" s="13" customFormat="1" ht="10.35">
      <c r="B138" s="168"/>
      <c r="D138" s="169" t="s">
        <v>131</v>
      </c>
      <c r="E138" s="170" t="s">
        <v>1</v>
      </c>
      <c r="F138" s="171" t="s">
        <v>78</v>
      </c>
      <c r="H138" s="172">
        <v>109.902</v>
      </c>
      <c r="I138" s="173"/>
      <c r="L138" s="168"/>
      <c r="M138" s="174"/>
      <c r="N138" s="175"/>
      <c r="O138" s="175"/>
      <c r="P138" s="175"/>
      <c r="Q138" s="175"/>
      <c r="R138" s="175"/>
      <c r="S138" s="175"/>
      <c r="T138" s="176"/>
      <c r="AT138" s="170" t="s">
        <v>131</v>
      </c>
      <c r="AU138" s="170" t="s">
        <v>80</v>
      </c>
      <c r="AV138" s="13" t="s">
        <v>80</v>
      </c>
      <c r="AW138" s="13" t="s">
        <v>28</v>
      </c>
      <c r="AX138" s="13" t="s">
        <v>76</v>
      </c>
      <c r="AY138" s="170" t="s">
        <v>122</v>
      </c>
    </row>
    <row r="139" spans="1:65" s="2" customFormat="1" ht="24.2" customHeight="1">
      <c r="A139" s="31"/>
      <c r="B139" s="119"/>
      <c r="C139" s="154" t="s">
        <v>129</v>
      </c>
      <c r="D139" s="154" t="s">
        <v>125</v>
      </c>
      <c r="E139" s="155" t="s">
        <v>142</v>
      </c>
      <c r="F139" s="156" t="s">
        <v>143</v>
      </c>
      <c r="G139" s="157" t="s">
        <v>144</v>
      </c>
      <c r="H139" s="158">
        <v>0.94299999999999995</v>
      </c>
      <c r="I139" s="159"/>
      <c r="J139" s="160">
        <f>ROUND(I139*H139,2)</f>
        <v>0</v>
      </c>
      <c r="K139" s="161"/>
      <c r="L139" s="32"/>
      <c r="M139" s="162" t="s">
        <v>1</v>
      </c>
      <c r="N139" s="163" t="s">
        <v>37</v>
      </c>
      <c r="O139" s="57"/>
      <c r="P139" s="164">
        <f>O139*H139</f>
        <v>0</v>
      </c>
      <c r="Q139" s="164">
        <v>0</v>
      </c>
      <c r="R139" s="164">
        <f>Q139*H139</f>
        <v>0</v>
      </c>
      <c r="S139" s="164">
        <v>0</v>
      </c>
      <c r="T139" s="165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66" t="s">
        <v>129</v>
      </c>
      <c r="AT139" s="166" t="s">
        <v>125</v>
      </c>
      <c r="AU139" s="166" t="s">
        <v>80</v>
      </c>
      <c r="AY139" s="16" t="s">
        <v>122</v>
      </c>
      <c r="BE139" s="167">
        <f>IF(N139="základná",J139,0)</f>
        <v>0</v>
      </c>
      <c r="BF139" s="167">
        <f>IF(N139="znížená",J139,0)</f>
        <v>0</v>
      </c>
      <c r="BG139" s="167">
        <f>IF(N139="zákl. prenesená",J139,0)</f>
        <v>0</v>
      </c>
      <c r="BH139" s="167">
        <f>IF(N139="zníž. prenesená",J139,0)</f>
        <v>0</v>
      </c>
      <c r="BI139" s="167">
        <f>IF(N139="nulová",J139,0)</f>
        <v>0</v>
      </c>
      <c r="BJ139" s="16" t="s">
        <v>80</v>
      </c>
      <c r="BK139" s="167">
        <f>ROUND(I139*H139,2)</f>
        <v>0</v>
      </c>
      <c r="BL139" s="16" t="s">
        <v>129</v>
      </c>
      <c r="BM139" s="166" t="s">
        <v>145</v>
      </c>
    </row>
    <row r="140" spans="1:65" s="2" customFormat="1" ht="14.45" customHeight="1">
      <c r="A140" s="31"/>
      <c r="B140" s="119"/>
      <c r="C140" s="154" t="s">
        <v>146</v>
      </c>
      <c r="D140" s="154" t="s">
        <v>125</v>
      </c>
      <c r="E140" s="155" t="s">
        <v>147</v>
      </c>
      <c r="F140" s="156" t="s">
        <v>148</v>
      </c>
      <c r="G140" s="157" t="s">
        <v>144</v>
      </c>
      <c r="H140" s="158">
        <v>0.94299999999999995</v>
      </c>
      <c r="I140" s="159"/>
      <c r="J140" s="160">
        <f>ROUND(I140*H140,2)</f>
        <v>0</v>
      </c>
      <c r="K140" s="161"/>
      <c r="L140" s="32"/>
      <c r="M140" s="162" t="s">
        <v>1</v>
      </c>
      <c r="N140" s="163" t="s">
        <v>37</v>
      </c>
      <c r="O140" s="57"/>
      <c r="P140" s="164">
        <f>O140*H140</f>
        <v>0</v>
      </c>
      <c r="Q140" s="164">
        <v>0</v>
      </c>
      <c r="R140" s="164">
        <f>Q140*H140</f>
        <v>0</v>
      </c>
      <c r="S140" s="164">
        <v>0</v>
      </c>
      <c r="T140" s="165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66" t="s">
        <v>129</v>
      </c>
      <c r="AT140" s="166" t="s">
        <v>125</v>
      </c>
      <c r="AU140" s="166" t="s">
        <v>80</v>
      </c>
      <c r="AY140" s="16" t="s">
        <v>122</v>
      </c>
      <c r="BE140" s="167">
        <f>IF(N140="základná",J140,0)</f>
        <v>0</v>
      </c>
      <c r="BF140" s="167">
        <f>IF(N140="znížená",J140,0)</f>
        <v>0</v>
      </c>
      <c r="BG140" s="167">
        <f>IF(N140="zákl. prenesená",J140,0)</f>
        <v>0</v>
      </c>
      <c r="BH140" s="167">
        <f>IF(N140="zníž. prenesená",J140,0)</f>
        <v>0</v>
      </c>
      <c r="BI140" s="167">
        <f>IF(N140="nulová",J140,0)</f>
        <v>0</v>
      </c>
      <c r="BJ140" s="16" t="s">
        <v>80</v>
      </c>
      <c r="BK140" s="167">
        <f>ROUND(I140*H140,2)</f>
        <v>0</v>
      </c>
      <c r="BL140" s="16" t="s">
        <v>129</v>
      </c>
      <c r="BM140" s="166" t="s">
        <v>149</v>
      </c>
    </row>
    <row r="141" spans="1:65" s="2" customFormat="1" ht="24.2" customHeight="1">
      <c r="A141" s="31"/>
      <c r="B141" s="119"/>
      <c r="C141" s="154" t="s">
        <v>123</v>
      </c>
      <c r="D141" s="154" t="s">
        <v>125</v>
      </c>
      <c r="E141" s="155" t="s">
        <v>150</v>
      </c>
      <c r="F141" s="156" t="s">
        <v>151</v>
      </c>
      <c r="G141" s="157" t="s">
        <v>144</v>
      </c>
      <c r="H141" s="158">
        <v>17.917000000000002</v>
      </c>
      <c r="I141" s="159"/>
      <c r="J141" s="160">
        <f>ROUND(I141*H141,2)</f>
        <v>0</v>
      </c>
      <c r="K141" s="161"/>
      <c r="L141" s="32"/>
      <c r="M141" s="162" t="s">
        <v>1</v>
      </c>
      <c r="N141" s="163" t="s">
        <v>37</v>
      </c>
      <c r="O141" s="57"/>
      <c r="P141" s="164">
        <f>O141*H141</f>
        <v>0</v>
      </c>
      <c r="Q141" s="164">
        <v>0</v>
      </c>
      <c r="R141" s="164">
        <f>Q141*H141</f>
        <v>0</v>
      </c>
      <c r="S141" s="164">
        <v>0</v>
      </c>
      <c r="T141" s="165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66" t="s">
        <v>129</v>
      </c>
      <c r="AT141" s="166" t="s">
        <v>125</v>
      </c>
      <c r="AU141" s="166" t="s">
        <v>80</v>
      </c>
      <c r="AY141" s="16" t="s">
        <v>122</v>
      </c>
      <c r="BE141" s="167">
        <f>IF(N141="základná",J141,0)</f>
        <v>0</v>
      </c>
      <c r="BF141" s="167">
        <f>IF(N141="znížená",J141,0)</f>
        <v>0</v>
      </c>
      <c r="BG141" s="167">
        <f>IF(N141="zákl. prenesená",J141,0)</f>
        <v>0</v>
      </c>
      <c r="BH141" s="167">
        <f>IF(N141="zníž. prenesená",J141,0)</f>
        <v>0</v>
      </c>
      <c r="BI141" s="167">
        <f>IF(N141="nulová",J141,0)</f>
        <v>0</v>
      </c>
      <c r="BJ141" s="16" t="s">
        <v>80</v>
      </c>
      <c r="BK141" s="167">
        <f>ROUND(I141*H141,2)</f>
        <v>0</v>
      </c>
      <c r="BL141" s="16" t="s">
        <v>129</v>
      </c>
      <c r="BM141" s="166" t="s">
        <v>152</v>
      </c>
    </row>
    <row r="142" spans="1:65" s="13" customFormat="1" ht="10.35">
      <c r="B142" s="168"/>
      <c r="D142" s="169" t="s">
        <v>131</v>
      </c>
      <c r="F142" s="171" t="s">
        <v>153</v>
      </c>
      <c r="H142" s="172">
        <v>17.917000000000002</v>
      </c>
      <c r="I142" s="173"/>
      <c r="L142" s="168"/>
      <c r="M142" s="174"/>
      <c r="N142" s="175"/>
      <c r="O142" s="175"/>
      <c r="P142" s="175"/>
      <c r="Q142" s="175"/>
      <c r="R142" s="175"/>
      <c r="S142" s="175"/>
      <c r="T142" s="176"/>
      <c r="AT142" s="170" t="s">
        <v>131</v>
      </c>
      <c r="AU142" s="170" t="s">
        <v>80</v>
      </c>
      <c r="AV142" s="13" t="s">
        <v>80</v>
      </c>
      <c r="AW142" s="13" t="s">
        <v>3</v>
      </c>
      <c r="AX142" s="13" t="s">
        <v>76</v>
      </c>
      <c r="AY142" s="170" t="s">
        <v>122</v>
      </c>
    </row>
    <row r="143" spans="1:65" s="2" customFormat="1" ht="24.2" customHeight="1">
      <c r="A143" s="31"/>
      <c r="B143" s="119"/>
      <c r="C143" s="154" t="s">
        <v>154</v>
      </c>
      <c r="D143" s="154" t="s">
        <v>125</v>
      </c>
      <c r="E143" s="155" t="s">
        <v>155</v>
      </c>
      <c r="F143" s="156" t="s">
        <v>156</v>
      </c>
      <c r="G143" s="157" t="s">
        <v>144</v>
      </c>
      <c r="H143" s="158">
        <v>0.94299999999999995</v>
      </c>
      <c r="I143" s="159"/>
      <c r="J143" s="160">
        <f>ROUND(I143*H143,2)</f>
        <v>0</v>
      </c>
      <c r="K143" s="161"/>
      <c r="L143" s="32"/>
      <c r="M143" s="162" t="s">
        <v>1</v>
      </c>
      <c r="N143" s="163" t="s">
        <v>37</v>
      </c>
      <c r="O143" s="57"/>
      <c r="P143" s="164">
        <f>O143*H143</f>
        <v>0</v>
      </c>
      <c r="Q143" s="164">
        <v>0</v>
      </c>
      <c r="R143" s="164">
        <f>Q143*H143</f>
        <v>0</v>
      </c>
      <c r="S143" s="164">
        <v>0</v>
      </c>
      <c r="T143" s="165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66" t="s">
        <v>129</v>
      </c>
      <c r="AT143" s="166" t="s">
        <v>125</v>
      </c>
      <c r="AU143" s="166" t="s">
        <v>80</v>
      </c>
      <c r="AY143" s="16" t="s">
        <v>122</v>
      </c>
      <c r="BE143" s="167">
        <f>IF(N143="základná",J143,0)</f>
        <v>0</v>
      </c>
      <c r="BF143" s="167">
        <f>IF(N143="znížená",J143,0)</f>
        <v>0</v>
      </c>
      <c r="BG143" s="167">
        <f>IF(N143="zákl. prenesená",J143,0)</f>
        <v>0</v>
      </c>
      <c r="BH143" s="167">
        <f>IF(N143="zníž. prenesená",J143,0)</f>
        <v>0</v>
      </c>
      <c r="BI143" s="167">
        <f>IF(N143="nulová",J143,0)</f>
        <v>0</v>
      </c>
      <c r="BJ143" s="16" t="s">
        <v>80</v>
      </c>
      <c r="BK143" s="167">
        <f>ROUND(I143*H143,2)</f>
        <v>0</v>
      </c>
      <c r="BL143" s="16" t="s">
        <v>129</v>
      </c>
      <c r="BM143" s="166" t="s">
        <v>157</v>
      </c>
    </row>
    <row r="144" spans="1:65" s="2" customFormat="1" ht="24.2" customHeight="1">
      <c r="A144" s="31"/>
      <c r="B144" s="119"/>
      <c r="C144" s="154" t="s">
        <v>158</v>
      </c>
      <c r="D144" s="154" t="s">
        <v>125</v>
      </c>
      <c r="E144" s="155" t="s">
        <v>159</v>
      </c>
      <c r="F144" s="156" t="s">
        <v>160</v>
      </c>
      <c r="G144" s="157" t="s">
        <v>144</v>
      </c>
      <c r="H144" s="158">
        <v>5.6580000000000004</v>
      </c>
      <c r="I144" s="159"/>
      <c r="J144" s="160">
        <f>ROUND(I144*H144,2)</f>
        <v>0</v>
      </c>
      <c r="K144" s="161"/>
      <c r="L144" s="32"/>
      <c r="M144" s="162" t="s">
        <v>1</v>
      </c>
      <c r="N144" s="163" t="s">
        <v>37</v>
      </c>
      <c r="O144" s="57"/>
      <c r="P144" s="164">
        <f>O144*H144</f>
        <v>0</v>
      </c>
      <c r="Q144" s="164">
        <v>0</v>
      </c>
      <c r="R144" s="164">
        <f>Q144*H144</f>
        <v>0</v>
      </c>
      <c r="S144" s="164">
        <v>0</v>
      </c>
      <c r="T144" s="165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66" t="s">
        <v>129</v>
      </c>
      <c r="AT144" s="166" t="s">
        <v>125</v>
      </c>
      <c r="AU144" s="166" t="s">
        <v>80</v>
      </c>
      <c r="AY144" s="16" t="s">
        <v>122</v>
      </c>
      <c r="BE144" s="167">
        <f>IF(N144="základná",J144,0)</f>
        <v>0</v>
      </c>
      <c r="BF144" s="167">
        <f>IF(N144="znížená",J144,0)</f>
        <v>0</v>
      </c>
      <c r="BG144" s="167">
        <f>IF(N144="zákl. prenesená",J144,0)</f>
        <v>0</v>
      </c>
      <c r="BH144" s="167">
        <f>IF(N144="zníž. prenesená",J144,0)</f>
        <v>0</v>
      </c>
      <c r="BI144" s="167">
        <f>IF(N144="nulová",J144,0)</f>
        <v>0</v>
      </c>
      <c r="BJ144" s="16" t="s">
        <v>80</v>
      </c>
      <c r="BK144" s="167">
        <f>ROUND(I144*H144,2)</f>
        <v>0</v>
      </c>
      <c r="BL144" s="16" t="s">
        <v>129</v>
      </c>
      <c r="BM144" s="166" t="s">
        <v>161</v>
      </c>
    </row>
    <row r="145" spans="1:65" s="13" customFormat="1" ht="10.35">
      <c r="B145" s="168"/>
      <c r="D145" s="169" t="s">
        <v>131</v>
      </c>
      <c r="F145" s="171" t="s">
        <v>162</v>
      </c>
      <c r="H145" s="172">
        <v>5.6580000000000004</v>
      </c>
      <c r="I145" s="173"/>
      <c r="L145" s="168"/>
      <c r="M145" s="174"/>
      <c r="N145" s="175"/>
      <c r="O145" s="175"/>
      <c r="P145" s="175"/>
      <c r="Q145" s="175"/>
      <c r="R145" s="175"/>
      <c r="S145" s="175"/>
      <c r="T145" s="176"/>
      <c r="AT145" s="170" t="s">
        <v>131</v>
      </c>
      <c r="AU145" s="170" t="s">
        <v>80</v>
      </c>
      <c r="AV145" s="13" t="s">
        <v>80</v>
      </c>
      <c r="AW145" s="13" t="s">
        <v>3</v>
      </c>
      <c r="AX145" s="13" t="s">
        <v>76</v>
      </c>
      <c r="AY145" s="170" t="s">
        <v>122</v>
      </c>
    </row>
    <row r="146" spans="1:65" s="2" customFormat="1" ht="24.2" customHeight="1">
      <c r="A146" s="31"/>
      <c r="B146" s="119"/>
      <c r="C146" s="154" t="s">
        <v>136</v>
      </c>
      <c r="D146" s="154" t="s">
        <v>125</v>
      </c>
      <c r="E146" s="155" t="s">
        <v>163</v>
      </c>
      <c r="F146" s="156" t="s">
        <v>164</v>
      </c>
      <c r="G146" s="157" t="s">
        <v>144</v>
      </c>
      <c r="H146" s="158">
        <v>0.94299999999999995</v>
      </c>
      <c r="I146" s="159"/>
      <c r="J146" s="160">
        <f>ROUND(I146*H146,2)</f>
        <v>0</v>
      </c>
      <c r="K146" s="161"/>
      <c r="L146" s="32"/>
      <c r="M146" s="162" t="s">
        <v>1</v>
      </c>
      <c r="N146" s="163" t="s">
        <v>37</v>
      </c>
      <c r="O146" s="57"/>
      <c r="P146" s="164">
        <f>O146*H146</f>
        <v>0</v>
      </c>
      <c r="Q146" s="164">
        <v>0</v>
      </c>
      <c r="R146" s="164">
        <f>Q146*H146</f>
        <v>0</v>
      </c>
      <c r="S146" s="164">
        <v>0</v>
      </c>
      <c r="T146" s="165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66" t="s">
        <v>129</v>
      </c>
      <c r="AT146" s="166" t="s">
        <v>125</v>
      </c>
      <c r="AU146" s="166" t="s">
        <v>80</v>
      </c>
      <c r="AY146" s="16" t="s">
        <v>122</v>
      </c>
      <c r="BE146" s="167">
        <f>IF(N146="základná",J146,0)</f>
        <v>0</v>
      </c>
      <c r="BF146" s="167">
        <f>IF(N146="znížená",J146,0)</f>
        <v>0</v>
      </c>
      <c r="BG146" s="167">
        <f>IF(N146="zákl. prenesená",J146,0)</f>
        <v>0</v>
      </c>
      <c r="BH146" s="167">
        <f>IF(N146="zníž. prenesená",J146,0)</f>
        <v>0</v>
      </c>
      <c r="BI146" s="167">
        <f>IF(N146="nulová",J146,0)</f>
        <v>0</v>
      </c>
      <c r="BJ146" s="16" t="s">
        <v>80</v>
      </c>
      <c r="BK146" s="167">
        <f>ROUND(I146*H146,2)</f>
        <v>0</v>
      </c>
      <c r="BL146" s="16" t="s">
        <v>129</v>
      </c>
      <c r="BM146" s="166" t="s">
        <v>165</v>
      </c>
    </row>
    <row r="147" spans="1:65" s="12" customFormat="1" ht="22.85" customHeight="1">
      <c r="B147" s="141"/>
      <c r="D147" s="142" t="s">
        <v>70</v>
      </c>
      <c r="E147" s="152" t="s">
        <v>166</v>
      </c>
      <c r="F147" s="152" t="s">
        <v>167</v>
      </c>
      <c r="I147" s="144"/>
      <c r="J147" s="153">
        <f>BK147</f>
        <v>0</v>
      </c>
      <c r="L147" s="141"/>
      <c r="M147" s="146"/>
      <c r="N147" s="147"/>
      <c r="O147" s="147"/>
      <c r="P147" s="148">
        <f>P148</f>
        <v>0</v>
      </c>
      <c r="Q147" s="147"/>
      <c r="R147" s="148">
        <f>R148</f>
        <v>0</v>
      </c>
      <c r="S147" s="147"/>
      <c r="T147" s="149">
        <f>T148</f>
        <v>0</v>
      </c>
      <c r="AR147" s="142" t="s">
        <v>76</v>
      </c>
      <c r="AT147" s="150" t="s">
        <v>70</v>
      </c>
      <c r="AU147" s="150" t="s">
        <v>76</v>
      </c>
      <c r="AY147" s="142" t="s">
        <v>122</v>
      </c>
      <c r="BK147" s="151">
        <f>BK148</f>
        <v>0</v>
      </c>
    </row>
    <row r="148" spans="1:65" s="2" customFormat="1" ht="24.2" customHeight="1">
      <c r="A148" s="31"/>
      <c r="B148" s="119"/>
      <c r="C148" s="154" t="s">
        <v>168</v>
      </c>
      <c r="D148" s="154" t="s">
        <v>125</v>
      </c>
      <c r="E148" s="155" t="s">
        <v>169</v>
      </c>
      <c r="F148" s="156" t="s">
        <v>170</v>
      </c>
      <c r="G148" s="157" t="s">
        <v>144</v>
      </c>
      <c r="H148" s="158">
        <v>0.74199999999999999</v>
      </c>
      <c r="I148" s="159"/>
      <c r="J148" s="160">
        <f>ROUND(I148*H148,2)</f>
        <v>0</v>
      </c>
      <c r="K148" s="161"/>
      <c r="L148" s="32"/>
      <c r="M148" s="162" t="s">
        <v>1</v>
      </c>
      <c r="N148" s="163" t="s">
        <v>37</v>
      </c>
      <c r="O148" s="57"/>
      <c r="P148" s="164">
        <f>O148*H148</f>
        <v>0</v>
      </c>
      <c r="Q148" s="164">
        <v>0</v>
      </c>
      <c r="R148" s="164">
        <f>Q148*H148</f>
        <v>0</v>
      </c>
      <c r="S148" s="164">
        <v>0</v>
      </c>
      <c r="T148" s="165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66" t="s">
        <v>129</v>
      </c>
      <c r="AT148" s="166" t="s">
        <v>125</v>
      </c>
      <c r="AU148" s="166" t="s">
        <v>80</v>
      </c>
      <c r="AY148" s="16" t="s">
        <v>122</v>
      </c>
      <c r="BE148" s="167">
        <f>IF(N148="základná",J148,0)</f>
        <v>0</v>
      </c>
      <c r="BF148" s="167">
        <f>IF(N148="znížená",J148,0)</f>
        <v>0</v>
      </c>
      <c r="BG148" s="167">
        <f>IF(N148="zákl. prenesená",J148,0)</f>
        <v>0</v>
      </c>
      <c r="BH148" s="167">
        <f>IF(N148="zníž. prenesená",J148,0)</f>
        <v>0</v>
      </c>
      <c r="BI148" s="167">
        <f>IF(N148="nulová",J148,0)</f>
        <v>0</v>
      </c>
      <c r="BJ148" s="16" t="s">
        <v>80</v>
      </c>
      <c r="BK148" s="167">
        <f>ROUND(I148*H148,2)</f>
        <v>0</v>
      </c>
      <c r="BL148" s="16" t="s">
        <v>129</v>
      </c>
      <c r="BM148" s="166" t="s">
        <v>171</v>
      </c>
    </row>
    <row r="149" spans="1:65" s="12" customFormat="1" ht="25.95" customHeight="1">
      <c r="B149" s="141"/>
      <c r="D149" s="142" t="s">
        <v>70</v>
      </c>
      <c r="E149" s="143" t="s">
        <v>172</v>
      </c>
      <c r="F149" s="143" t="s">
        <v>173</v>
      </c>
      <c r="I149" s="144"/>
      <c r="J149" s="145">
        <f>BK149</f>
        <v>0</v>
      </c>
      <c r="L149" s="141"/>
      <c r="M149" s="146"/>
      <c r="N149" s="147"/>
      <c r="O149" s="147"/>
      <c r="P149" s="148">
        <f>P150+P160</f>
        <v>0</v>
      </c>
      <c r="Q149" s="147"/>
      <c r="R149" s="148">
        <f>R150+R160</f>
        <v>2.9091471399999995</v>
      </c>
      <c r="S149" s="147"/>
      <c r="T149" s="149">
        <f>T150+T160</f>
        <v>0.28378399999999998</v>
      </c>
      <c r="AR149" s="142" t="s">
        <v>80</v>
      </c>
      <c r="AT149" s="150" t="s">
        <v>70</v>
      </c>
      <c r="AU149" s="150" t="s">
        <v>71</v>
      </c>
      <c r="AY149" s="142" t="s">
        <v>122</v>
      </c>
      <c r="BK149" s="151">
        <f>BK150+BK160</f>
        <v>0</v>
      </c>
    </row>
    <row r="150" spans="1:65" s="12" customFormat="1" ht="22.85" customHeight="1">
      <c r="B150" s="141"/>
      <c r="D150" s="142" t="s">
        <v>70</v>
      </c>
      <c r="E150" s="152" t="s">
        <v>174</v>
      </c>
      <c r="F150" s="152" t="s">
        <v>175</v>
      </c>
      <c r="I150" s="144"/>
      <c r="J150" s="153">
        <f>BK150</f>
        <v>0</v>
      </c>
      <c r="L150" s="141"/>
      <c r="M150" s="146"/>
      <c r="N150" s="147"/>
      <c r="O150" s="147"/>
      <c r="P150" s="148">
        <f>SUM(P151:P159)</f>
        <v>0</v>
      </c>
      <c r="Q150" s="147"/>
      <c r="R150" s="148">
        <f>SUM(R151:R159)</f>
        <v>2.9091471399999995</v>
      </c>
      <c r="S150" s="147"/>
      <c r="T150" s="149">
        <f>SUM(T151:T159)</f>
        <v>0</v>
      </c>
      <c r="AR150" s="142" t="s">
        <v>80</v>
      </c>
      <c r="AT150" s="150" t="s">
        <v>70</v>
      </c>
      <c r="AU150" s="150" t="s">
        <v>76</v>
      </c>
      <c r="AY150" s="142" t="s">
        <v>122</v>
      </c>
      <c r="BK150" s="151">
        <f>SUM(BK151:BK159)</f>
        <v>0</v>
      </c>
    </row>
    <row r="151" spans="1:65" s="2" customFormat="1" ht="24.2" customHeight="1">
      <c r="A151" s="31"/>
      <c r="B151" s="119"/>
      <c r="C151" s="154" t="s">
        <v>176</v>
      </c>
      <c r="D151" s="154" t="s">
        <v>125</v>
      </c>
      <c r="E151" s="155" t="s">
        <v>177</v>
      </c>
      <c r="F151" s="156" t="s">
        <v>178</v>
      </c>
      <c r="G151" s="157" t="s">
        <v>179</v>
      </c>
      <c r="H151" s="158">
        <v>63.98</v>
      </c>
      <c r="I151" s="159"/>
      <c r="J151" s="160">
        <f>ROUND(I151*H151,2)</f>
        <v>0</v>
      </c>
      <c r="K151" s="161"/>
      <c r="L151" s="32"/>
      <c r="M151" s="162" t="s">
        <v>1</v>
      </c>
      <c r="N151" s="163" t="s">
        <v>37</v>
      </c>
      <c r="O151" s="57"/>
      <c r="P151" s="164">
        <f>O151*H151</f>
        <v>0</v>
      </c>
      <c r="Q151" s="164">
        <v>4.1000000000000003E-3</v>
      </c>
      <c r="R151" s="164">
        <f>Q151*H151</f>
        <v>0.262318</v>
      </c>
      <c r="S151" s="164">
        <v>0</v>
      </c>
      <c r="T151" s="165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66" t="s">
        <v>180</v>
      </c>
      <c r="AT151" s="166" t="s">
        <v>125</v>
      </c>
      <c r="AU151" s="166" t="s">
        <v>80</v>
      </c>
      <c r="AY151" s="16" t="s">
        <v>122</v>
      </c>
      <c r="BE151" s="167">
        <f>IF(N151="základná",J151,0)</f>
        <v>0</v>
      </c>
      <c r="BF151" s="167">
        <f>IF(N151="znížená",J151,0)</f>
        <v>0</v>
      </c>
      <c r="BG151" s="167">
        <f>IF(N151="zákl. prenesená",J151,0)</f>
        <v>0</v>
      </c>
      <c r="BH151" s="167">
        <f>IF(N151="zníž. prenesená",J151,0)</f>
        <v>0</v>
      </c>
      <c r="BI151" s="167">
        <f>IF(N151="nulová",J151,0)</f>
        <v>0</v>
      </c>
      <c r="BJ151" s="16" t="s">
        <v>80</v>
      </c>
      <c r="BK151" s="167">
        <f>ROUND(I151*H151,2)</f>
        <v>0</v>
      </c>
      <c r="BL151" s="16" t="s">
        <v>180</v>
      </c>
      <c r="BM151" s="166" t="s">
        <v>181</v>
      </c>
    </row>
    <row r="152" spans="1:65" s="13" customFormat="1" ht="10.35">
      <c r="B152" s="168"/>
      <c r="D152" s="169" t="s">
        <v>131</v>
      </c>
      <c r="E152" s="170" t="s">
        <v>1</v>
      </c>
      <c r="F152" s="171" t="s">
        <v>81</v>
      </c>
      <c r="H152" s="172">
        <v>63.98</v>
      </c>
      <c r="I152" s="173"/>
      <c r="L152" s="168"/>
      <c r="M152" s="174"/>
      <c r="N152" s="175"/>
      <c r="O152" s="175"/>
      <c r="P152" s="175"/>
      <c r="Q152" s="175"/>
      <c r="R152" s="175"/>
      <c r="S152" s="175"/>
      <c r="T152" s="176"/>
      <c r="AT152" s="170" t="s">
        <v>131</v>
      </c>
      <c r="AU152" s="170" t="s">
        <v>80</v>
      </c>
      <c r="AV152" s="13" t="s">
        <v>80</v>
      </c>
      <c r="AW152" s="13" t="s">
        <v>28</v>
      </c>
      <c r="AX152" s="13" t="s">
        <v>76</v>
      </c>
      <c r="AY152" s="170" t="s">
        <v>122</v>
      </c>
    </row>
    <row r="153" spans="1:65" s="2" customFormat="1" ht="24.2" customHeight="1">
      <c r="A153" s="31"/>
      <c r="B153" s="119"/>
      <c r="C153" s="177" t="s">
        <v>182</v>
      </c>
      <c r="D153" s="177" t="s">
        <v>183</v>
      </c>
      <c r="E153" s="178" t="s">
        <v>184</v>
      </c>
      <c r="F153" s="179" t="s">
        <v>185</v>
      </c>
      <c r="G153" s="180" t="s">
        <v>128</v>
      </c>
      <c r="H153" s="181">
        <v>7.0380000000000003</v>
      </c>
      <c r="I153" s="182"/>
      <c r="J153" s="183">
        <f>ROUND(I153*H153,2)</f>
        <v>0</v>
      </c>
      <c r="K153" s="184"/>
      <c r="L153" s="185"/>
      <c r="M153" s="186" t="s">
        <v>1</v>
      </c>
      <c r="N153" s="187" t="s">
        <v>37</v>
      </c>
      <c r="O153" s="57"/>
      <c r="P153" s="164">
        <f>O153*H153</f>
        <v>0</v>
      </c>
      <c r="Q153" s="164">
        <v>1.9199999999999998E-2</v>
      </c>
      <c r="R153" s="164">
        <f>Q153*H153</f>
        <v>0.13512959999999999</v>
      </c>
      <c r="S153" s="164">
        <v>0</v>
      </c>
      <c r="T153" s="165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66" t="s">
        <v>186</v>
      </c>
      <c r="AT153" s="166" t="s">
        <v>183</v>
      </c>
      <c r="AU153" s="166" t="s">
        <v>80</v>
      </c>
      <c r="AY153" s="16" t="s">
        <v>122</v>
      </c>
      <c r="BE153" s="167">
        <f>IF(N153="základná",J153,0)</f>
        <v>0</v>
      </c>
      <c r="BF153" s="167">
        <f>IF(N153="znížená",J153,0)</f>
        <v>0</v>
      </c>
      <c r="BG153" s="167">
        <f>IF(N153="zákl. prenesená",J153,0)</f>
        <v>0</v>
      </c>
      <c r="BH153" s="167">
        <f>IF(N153="zníž. prenesená",J153,0)</f>
        <v>0</v>
      </c>
      <c r="BI153" s="167">
        <f>IF(N153="nulová",J153,0)</f>
        <v>0</v>
      </c>
      <c r="BJ153" s="16" t="s">
        <v>80</v>
      </c>
      <c r="BK153" s="167">
        <f>ROUND(I153*H153,2)</f>
        <v>0</v>
      </c>
      <c r="BL153" s="16" t="s">
        <v>180</v>
      </c>
      <c r="BM153" s="166" t="s">
        <v>187</v>
      </c>
    </row>
    <row r="154" spans="1:65" s="13" customFormat="1" ht="10.35">
      <c r="B154" s="168"/>
      <c r="D154" s="169" t="s">
        <v>131</v>
      </c>
      <c r="E154" s="170" t="s">
        <v>1</v>
      </c>
      <c r="F154" s="171" t="s">
        <v>188</v>
      </c>
      <c r="H154" s="172">
        <v>7.0380000000000003</v>
      </c>
      <c r="I154" s="173"/>
      <c r="L154" s="168"/>
      <c r="M154" s="174"/>
      <c r="N154" s="175"/>
      <c r="O154" s="175"/>
      <c r="P154" s="175"/>
      <c r="Q154" s="175"/>
      <c r="R154" s="175"/>
      <c r="S154" s="175"/>
      <c r="T154" s="176"/>
      <c r="AT154" s="170" t="s">
        <v>131</v>
      </c>
      <c r="AU154" s="170" t="s">
        <v>80</v>
      </c>
      <c r="AV154" s="13" t="s">
        <v>80</v>
      </c>
      <c r="AW154" s="13" t="s">
        <v>28</v>
      </c>
      <c r="AX154" s="13" t="s">
        <v>76</v>
      </c>
      <c r="AY154" s="170" t="s">
        <v>122</v>
      </c>
    </row>
    <row r="155" spans="1:65" s="2" customFormat="1" ht="37.85" customHeight="1">
      <c r="A155" s="31"/>
      <c r="B155" s="119"/>
      <c r="C155" s="154" t="s">
        <v>189</v>
      </c>
      <c r="D155" s="154" t="s">
        <v>125</v>
      </c>
      <c r="E155" s="155" t="s">
        <v>190</v>
      </c>
      <c r="F155" s="156" t="s">
        <v>191</v>
      </c>
      <c r="G155" s="157" t="s">
        <v>128</v>
      </c>
      <c r="H155" s="158">
        <v>109.902</v>
      </c>
      <c r="I155" s="159"/>
      <c r="J155" s="160">
        <f>ROUND(I155*H155,2)</f>
        <v>0</v>
      </c>
      <c r="K155" s="161"/>
      <c r="L155" s="32"/>
      <c r="M155" s="162" t="s">
        <v>1</v>
      </c>
      <c r="N155" s="163" t="s">
        <v>37</v>
      </c>
      <c r="O155" s="57"/>
      <c r="P155" s="164">
        <f>O155*H155</f>
        <v>0</v>
      </c>
      <c r="Q155" s="164">
        <v>3.2699999999999999E-3</v>
      </c>
      <c r="R155" s="164">
        <f>Q155*H155</f>
        <v>0.35937954</v>
      </c>
      <c r="S155" s="164">
        <v>0</v>
      </c>
      <c r="T155" s="165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66" t="s">
        <v>180</v>
      </c>
      <c r="AT155" s="166" t="s">
        <v>125</v>
      </c>
      <c r="AU155" s="166" t="s">
        <v>80</v>
      </c>
      <c r="AY155" s="16" t="s">
        <v>122</v>
      </c>
      <c r="BE155" s="167">
        <f>IF(N155="základná",J155,0)</f>
        <v>0</v>
      </c>
      <c r="BF155" s="167">
        <f>IF(N155="znížená",J155,0)</f>
        <v>0</v>
      </c>
      <c r="BG155" s="167">
        <f>IF(N155="zákl. prenesená",J155,0)</f>
        <v>0</v>
      </c>
      <c r="BH155" s="167">
        <f>IF(N155="zníž. prenesená",J155,0)</f>
        <v>0</v>
      </c>
      <c r="BI155" s="167">
        <f>IF(N155="nulová",J155,0)</f>
        <v>0</v>
      </c>
      <c r="BJ155" s="16" t="s">
        <v>80</v>
      </c>
      <c r="BK155" s="167">
        <f>ROUND(I155*H155,2)</f>
        <v>0</v>
      </c>
      <c r="BL155" s="16" t="s">
        <v>180</v>
      </c>
      <c r="BM155" s="166" t="s">
        <v>192</v>
      </c>
    </row>
    <row r="156" spans="1:65" s="13" customFormat="1" ht="10.35">
      <c r="B156" s="168"/>
      <c r="D156" s="169" t="s">
        <v>131</v>
      </c>
      <c r="E156" s="170" t="s">
        <v>1</v>
      </c>
      <c r="F156" s="171" t="s">
        <v>78</v>
      </c>
      <c r="H156" s="172">
        <v>109.902</v>
      </c>
      <c r="I156" s="173"/>
      <c r="L156" s="168"/>
      <c r="M156" s="174"/>
      <c r="N156" s="175"/>
      <c r="O156" s="175"/>
      <c r="P156" s="175"/>
      <c r="Q156" s="175"/>
      <c r="R156" s="175"/>
      <c r="S156" s="175"/>
      <c r="T156" s="176"/>
      <c r="AT156" s="170" t="s">
        <v>131</v>
      </c>
      <c r="AU156" s="170" t="s">
        <v>80</v>
      </c>
      <c r="AV156" s="13" t="s">
        <v>80</v>
      </c>
      <c r="AW156" s="13" t="s">
        <v>28</v>
      </c>
      <c r="AX156" s="13" t="s">
        <v>76</v>
      </c>
      <c r="AY156" s="170" t="s">
        <v>122</v>
      </c>
    </row>
    <row r="157" spans="1:65" s="2" customFormat="1" ht="24.2" customHeight="1">
      <c r="A157" s="31"/>
      <c r="B157" s="119"/>
      <c r="C157" s="177" t="s">
        <v>193</v>
      </c>
      <c r="D157" s="177" t="s">
        <v>183</v>
      </c>
      <c r="E157" s="178" t="s">
        <v>184</v>
      </c>
      <c r="F157" s="179" t="s">
        <v>185</v>
      </c>
      <c r="G157" s="180" t="s">
        <v>128</v>
      </c>
      <c r="H157" s="181">
        <v>112.1</v>
      </c>
      <c r="I157" s="182"/>
      <c r="J157" s="183">
        <f>ROUND(I157*H157,2)</f>
        <v>0</v>
      </c>
      <c r="K157" s="184"/>
      <c r="L157" s="185"/>
      <c r="M157" s="186" t="s">
        <v>1</v>
      </c>
      <c r="N157" s="187" t="s">
        <v>37</v>
      </c>
      <c r="O157" s="57"/>
      <c r="P157" s="164">
        <f>O157*H157</f>
        <v>0</v>
      </c>
      <c r="Q157" s="164">
        <v>1.9199999999999998E-2</v>
      </c>
      <c r="R157" s="164">
        <f>Q157*H157</f>
        <v>2.1523199999999996</v>
      </c>
      <c r="S157" s="164">
        <v>0</v>
      </c>
      <c r="T157" s="165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66" t="s">
        <v>186</v>
      </c>
      <c r="AT157" s="166" t="s">
        <v>183</v>
      </c>
      <c r="AU157" s="166" t="s">
        <v>80</v>
      </c>
      <c r="AY157" s="16" t="s">
        <v>122</v>
      </c>
      <c r="BE157" s="167">
        <f>IF(N157="základná",J157,0)</f>
        <v>0</v>
      </c>
      <c r="BF157" s="167">
        <f>IF(N157="znížená",J157,0)</f>
        <v>0</v>
      </c>
      <c r="BG157" s="167">
        <f>IF(N157="zákl. prenesená",J157,0)</f>
        <v>0</v>
      </c>
      <c r="BH157" s="167">
        <f>IF(N157="zníž. prenesená",J157,0)</f>
        <v>0</v>
      </c>
      <c r="BI157" s="167">
        <f>IF(N157="nulová",J157,0)</f>
        <v>0</v>
      </c>
      <c r="BJ157" s="16" t="s">
        <v>80</v>
      </c>
      <c r="BK157" s="167">
        <f>ROUND(I157*H157,2)</f>
        <v>0</v>
      </c>
      <c r="BL157" s="16" t="s">
        <v>180</v>
      </c>
      <c r="BM157" s="166" t="s">
        <v>194</v>
      </c>
    </row>
    <row r="158" spans="1:65" s="13" customFormat="1" ht="10.35">
      <c r="B158" s="168"/>
      <c r="D158" s="169" t="s">
        <v>131</v>
      </c>
      <c r="F158" s="171" t="s">
        <v>195</v>
      </c>
      <c r="H158" s="172">
        <v>112.1</v>
      </c>
      <c r="I158" s="173"/>
      <c r="L158" s="168"/>
      <c r="M158" s="174"/>
      <c r="N158" s="175"/>
      <c r="O158" s="175"/>
      <c r="P158" s="175"/>
      <c r="Q158" s="175"/>
      <c r="R158" s="175"/>
      <c r="S158" s="175"/>
      <c r="T158" s="176"/>
      <c r="AT158" s="170" t="s">
        <v>131</v>
      </c>
      <c r="AU158" s="170" t="s">
        <v>80</v>
      </c>
      <c r="AV158" s="13" t="s">
        <v>80</v>
      </c>
      <c r="AW158" s="13" t="s">
        <v>3</v>
      </c>
      <c r="AX158" s="13" t="s">
        <v>76</v>
      </c>
      <c r="AY158" s="170" t="s">
        <v>122</v>
      </c>
    </row>
    <row r="159" spans="1:65" s="2" customFormat="1" ht="24.2" customHeight="1">
      <c r="A159" s="31"/>
      <c r="B159" s="119"/>
      <c r="C159" s="154" t="s">
        <v>196</v>
      </c>
      <c r="D159" s="154" t="s">
        <v>125</v>
      </c>
      <c r="E159" s="155" t="s">
        <v>197</v>
      </c>
      <c r="F159" s="156" t="s">
        <v>198</v>
      </c>
      <c r="G159" s="157" t="s">
        <v>199</v>
      </c>
      <c r="H159" s="188"/>
      <c r="I159" s="159"/>
      <c r="J159" s="160">
        <f>ROUND(I159*H159,2)</f>
        <v>0</v>
      </c>
      <c r="K159" s="161"/>
      <c r="L159" s="32"/>
      <c r="M159" s="162" t="s">
        <v>1</v>
      </c>
      <c r="N159" s="163" t="s">
        <v>37</v>
      </c>
      <c r="O159" s="57"/>
      <c r="P159" s="164">
        <f>O159*H159</f>
        <v>0</v>
      </c>
      <c r="Q159" s="164">
        <v>0</v>
      </c>
      <c r="R159" s="164">
        <f>Q159*H159</f>
        <v>0</v>
      </c>
      <c r="S159" s="164">
        <v>0</v>
      </c>
      <c r="T159" s="165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66" t="s">
        <v>180</v>
      </c>
      <c r="AT159" s="166" t="s">
        <v>125</v>
      </c>
      <c r="AU159" s="166" t="s">
        <v>80</v>
      </c>
      <c r="AY159" s="16" t="s">
        <v>122</v>
      </c>
      <c r="BE159" s="167">
        <f>IF(N159="základná",J159,0)</f>
        <v>0</v>
      </c>
      <c r="BF159" s="167">
        <f>IF(N159="znížená",J159,0)</f>
        <v>0</v>
      </c>
      <c r="BG159" s="167">
        <f>IF(N159="zákl. prenesená",J159,0)</f>
        <v>0</v>
      </c>
      <c r="BH159" s="167">
        <f>IF(N159="zníž. prenesená",J159,0)</f>
        <v>0</v>
      </c>
      <c r="BI159" s="167">
        <f>IF(N159="nulová",J159,0)</f>
        <v>0</v>
      </c>
      <c r="BJ159" s="16" t="s">
        <v>80</v>
      </c>
      <c r="BK159" s="167">
        <f>ROUND(I159*H159,2)</f>
        <v>0</v>
      </c>
      <c r="BL159" s="16" t="s">
        <v>180</v>
      </c>
      <c r="BM159" s="166" t="s">
        <v>200</v>
      </c>
    </row>
    <row r="160" spans="1:65" s="12" customFormat="1" ht="22.85" customHeight="1">
      <c r="B160" s="141"/>
      <c r="D160" s="142" t="s">
        <v>70</v>
      </c>
      <c r="E160" s="152" t="s">
        <v>201</v>
      </c>
      <c r="F160" s="152" t="s">
        <v>202</v>
      </c>
      <c r="I160" s="144"/>
      <c r="J160" s="153">
        <f>BK160</f>
        <v>0</v>
      </c>
      <c r="L160" s="141"/>
      <c r="M160" s="146"/>
      <c r="N160" s="147"/>
      <c r="O160" s="147"/>
      <c r="P160" s="148">
        <f>SUM(P161:P171)</f>
        <v>0</v>
      </c>
      <c r="Q160" s="147"/>
      <c r="R160" s="148">
        <f>SUM(R161:R171)</f>
        <v>0</v>
      </c>
      <c r="S160" s="147"/>
      <c r="T160" s="149">
        <f>SUM(T161:T171)</f>
        <v>0.28378399999999998</v>
      </c>
      <c r="AR160" s="142" t="s">
        <v>80</v>
      </c>
      <c r="AT160" s="150" t="s">
        <v>70</v>
      </c>
      <c r="AU160" s="150" t="s">
        <v>76</v>
      </c>
      <c r="AY160" s="142" t="s">
        <v>122</v>
      </c>
      <c r="BK160" s="151">
        <f>SUM(BK161:BK171)</f>
        <v>0</v>
      </c>
    </row>
    <row r="161" spans="1:65" s="2" customFormat="1" ht="14.45" customHeight="1">
      <c r="A161" s="31"/>
      <c r="B161" s="119"/>
      <c r="C161" s="154" t="s">
        <v>180</v>
      </c>
      <c r="D161" s="154" t="s">
        <v>125</v>
      </c>
      <c r="E161" s="155" t="s">
        <v>203</v>
      </c>
      <c r="F161" s="156" t="s">
        <v>204</v>
      </c>
      <c r="G161" s="157" t="s">
        <v>179</v>
      </c>
      <c r="H161" s="158">
        <v>63.98</v>
      </c>
      <c r="I161" s="159"/>
      <c r="J161" s="160">
        <f>ROUND(I161*H161,2)</f>
        <v>0</v>
      </c>
      <c r="K161" s="161"/>
      <c r="L161" s="32"/>
      <c r="M161" s="162" t="s">
        <v>1</v>
      </c>
      <c r="N161" s="163" t="s">
        <v>37</v>
      </c>
      <c r="O161" s="57"/>
      <c r="P161" s="164">
        <f>O161*H161</f>
        <v>0</v>
      </c>
      <c r="Q161" s="164">
        <v>0</v>
      </c>
      <c r="R161" s="164">
        <f>Q161*H161</f>
        <v>0</v>
      </c>
      <c r="S161" s="164">
        <v>1E-3</v>
      </c>
      <c r="T161" s="165">
        <f>S161*H161</f>
        <v>6.3979999999999995E-2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66" t="s">
        <v>180</v>
      </c>
      <c r="AT161" s="166" t="s">
        <v>125</v>
      </c>
      <c r="AU161" s="166" t="s">
        <v>80</v>
      </c>
      <c r="AY161" s="16" t="s">
        <v>122</v>
      </c>
      <c r="BE161" s="167">
        <f>IF(N161="základná",J161,0)</f>
        <v>0</v>
      </c>
      <c r="BF161" s="167">
        <f>IF(N161="znížená",J161,0)</f>
        <v>0</v>
      </c>
      <c r="BG161" s="167">
        <f>IF(N161="zákl. prenesená",J161,0)</f>
        <v>0</v>
      </c>
      <c r="BH161" s="167">
        <f>IF(N161="zníž. prenesená",J161,0)</f>
        <v>0</v>
      </c>
      <c r="BI161" s="167">
        <f>IF(N161="nulová",J161,0)</f>
        <v>0</v>
      </c>
      <c r="BJ161" s="16" t="s">
        <v>80</v>
      </c>
      <c r="BK161" s="167">
        <f>ROUND(I161*H161,2)</f>
        <v>0</v>
      </c>
      <c r="BL161" s="16" t="s">
        <v>180</v>
      </c>
      <c r="BM161" s="166" t="s">
        <v>205</v>
      </c>
    </row>
    <row r="162" spans="1:65" s="13" customFormat="1" ht="10.35">
      <c r="B162" s="168"/>
      <c r="D162" s="169" t="s">
        <v>131</v>
      </c>
      <c r="E162" s="170" t="s">
        <v>1</v>
      </c>
      <c r="F162" s="171" t="s">
        <v>206</v>
      </c>
      <c r="H162" s="172">
        <v>26.62</v>
      </c>
      <c r="I162" s="173"/>
      <c r="L162" s="168"/>
      <c r="M162" s="174"/>
      <c r="N162" s="175"/>
      <c r="O162" s="175"/>
      <c r="P162" s="175"/>
      <c r="Q162" s="175"/>
      <c r="R162" s="175"/>
      <c r="S162" s="175"/>
      <c r="T162" s="176"/>
      <c r="AT162" s="170" t="s">
        <v>131</v>
      </c>
      <c r="AU162" s="170" t="s">
        <v>80</v>
      </c>
      <c r="AV162" s="13" t="s">
        <v>80</v>
      </c>
      <c r="AW162" s="13" t="s">
        <v>28</v>
      </c>
      <c r="AX162" s="13" t="s">
        <v>71</v>
      </c>
      <c r="AY162" s="170" t="s">
        <v>122</v>
      </c>
    </row>
    <row r="163" spans="1:65" s="13" customFormat="1" ht="10.35">
      <c r="B163" s="168"/>
      <c r="D163" s="169" t="s">
        <v>131</v>
      </c>
      <c r="E163" s="170" t="s">
        <v>1</v>
      </c>
      <c r="F163" s="171" t="s">
        <v>207</v>
      </c>
      <c r="H163" s="172">
        <v>37.36</v>
      </c>
      <c r="I163" s="173"/>
      <c r="L163" s="168"/>
      <c r="M163" s="174"/>
      <c r="N163" s="175"/>
      <c r="O163" s="175"/>
      <c r="P163" s="175"/>
      <c r="Q163" s="175"/>
      <c r="R163" s="175"/>
      <c r="S163" s="175"/>
      <c r="T163" s="176"/>
      <c r="AT163" s="170" t="s">
        <v>131</v>
      </c>
      <c r="AU163" s="170" t="s">
        <v>80</v>
      </c>
      <c r="AV163" s="13" t="s">
        <v>80</v>
      </c>
      <c r="AW163" s="13" t="s">
        <v>28</v>
      </c>
      <c r="AX163" s="13" t="s">
        <v>71</v>
      </c>
      <c r="AY163" s="170" t="s">
        <v>122</v>
      </c>
    </row>
    <row r="164" spans="1:65" s="14" customFormat="1" ht="10.35">
      <c r="B164" s="189"/>
      <c r="D164" s="169" t="s">
        <v>131</v>
      </c>
      <c r="E164" s="190" t="s">
        <v>81</v>
      </c>
      <c r="F164" s="191" t="s">
        <v>208</v>
      </c>
      <c r="H164" s="192">
        <v>63.98</v>
      </c>
      <c r="I164" s="193"/>
      <c r="L164" s="189"/>
      <c r="M164" s="194"/>
      <c r="N164" s="195"/>
      <c r="O164" s="195"/>
      <c r="P164" s="195"/>
      <c r="Q164" s="195"/>
      <c r="R164" s="195"/>
      <c r="S164" s="195"/>
      <c r="T164" s="196"/>
      <c r="AT164" s="190" t="s">
        <v>131</v>
      </c>
      <c r="AU164" s="190" t="s">
        <v>80</v>
      </c>
      <c r="AV164" s="14" t="s">
        <v>129</v>
      </c>
      <c r="AW164" s="14" t="s">
        <v>28</v>
      </c>
      <c r="AX164" s="14" t="s">
        <v>76</v>
      </c>
      <c r="AY164" s="190" t="s">
        <v>122</v>
      </c>
    </row>
    <row r="165" spans="1:65" s="2" customFormat="1" ht="24.2" customHeight="1">
      <c r="A165" s="31"/>
      <c r="B165" s="119"/>
      <c r="C165" s="154" t="s">
        <v>209</v>
      </c>
      <c r="D165" s="154" t="s">
        <v>125</v>
      </c>
      <c r="E165" s="155" t="s">
        <v>210</v>
      </c>
      <c r="F165" s="156" t="s">
        <v>211</v>
      </c>
      <c r="G165" s="157" t="s">
        <v>128</v>
      </c>
      <c r="H165" s="158">
        <v>109.902</v>
      </c>
      <c r="I165" s="159"/>
      <c r="J165" s="160">
        <f>ROUND(I165*H165,2)</f>
        <v>0</v>
      </c>
      <c r="K165" s="161"/>
      <c r="L165" s="32"/>
      <c r="M165" s="162" t="s">
        <v>1</v>
      </c>
      <c r="N165" s="163" t="s">
        <v>37</v>
      </c>
      <c r="O165" s="57"/>
      <c r="P165" s="164">
        <f>O165*H165</f>
        <v>0</v>
      </c>
      <c r="Q165" s="164">
        <v>0</v>
      </c>
      <c r="R165" s="164">
        <f>Q165*H165</f>
        <v>0</v>
      </c>
      <c r="S165" s="164">
        <v>1E-3</v>
      </c>
      <c r="T165" s="165">
        <f>S165*H165</f>
        <v>0.109902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66" t="s">
        <v>180</v>
      </c>
      <c r="AT165" s="166" t="s">
        <v>125</v>
      </c>
      <c r="AU165" s="166" t="s">
        <v>80</v>
      </c>
      <c r="AY165" s="16" t="s">
        <v>122</v>
      </c>
      <c r="BE165" s="167">
        <f>IF(N165="základná",J165,0)</f>
        <v>0</v>
      </c>
      <c r="BF165" s="167">
        <f>IF(N165="znížená",J165,0)</f>
        <v>0</v>
      </c>
      <c r="BG165" s="167">
        <f>IF(N165="zákl. prenesená",J165,0)</f>
        <v>0</v>
      </c>
      <c r="BH165" s="167">
        <f>IF(N165="zníž. prenesená",J165,0)</f>
        <v>0</v>
      </c>
      <c r="BI165" s="167">
        <f>IF(N165="nulová",J165,0)</f>
        <v>0</v>
      </c>
      <c r="BJ165" s="16" t="s">
        <v>80</v>
      </c>
      <c r="BK165" s="167">
        <f>ROUND(I165*H165,2)</f>
        <v>0</v>
      </c>
      <c r="BL165" s="16" t="s">
        <v>180</v>
      </c>
      <c r="BM165" s="166" t="s">
        <v>212</v>
      </c>
    </row>
    <row r="166" spans="1:65" s="13" customFormat="1" ht="10.35">
      <c r="B166" s="168"/>
      <c r="D166" s="169" t="s">
        <v>131</v>
      </c>
      <c r="E166" s="170" t="s">
        <v>1</v>
      </c>
      <c r="F166" s="171" t="s">
        <v>78</v>
      </c>
      <c r="H166" s="172">
        <v>109.902</v>
      </c>
      <c r="I166" s="173"/>
      <c r="L166" s="168"/>
      <c r="M166" s="174"/>
      <c r="N166" s="175"/>
      <c r="O166" s="175"/>
      <c r="P166" s="175"/>
      <c r="Q166" s="175"/>
      <c r="R166" s="175"/>
      <c r="S166" s="175"/>
      <c r="T166" s="176"/>
      <c r="AT166" s="170" t="s">
        <v>131</v>
      </c>
      <c r="AU166" s="170" t="s">
        <v>80</v>
      </c>
      <c r="AV166" s="13" t="s">
        <v>80</v>
      </c>
      <c r="AW166" s="13" t="s">
        <v>28</v>
      </c>
      <c r="AX166" s="13" t="s">
        <v>76</v>
      </c>
      <c r="AY166" s="170" t="s">
        <v>122</v>
      </c>
    </row>
    <row r="167" spans="1:65" s="2" customFormat="1" ht="24.2" customHeight="1">
      <c r="A167" s="31"/>
      <c r="B167" s="119"/>
      <c r="C167" s="154" t="s">
        <v>213</v>
      </c>
      <c r="D167" s="154" t="s">
        <v>125</v>
      </c>
      <c r="E167" s="155" t="s">
        <v>214</v>
      </c>
      <c r="F167" s="156" t="s">
        <v>215</v>
      </c>
      <c r="G167" s="157" t="s">
        <v>128</v>
      </c>
      <c r="H167" s="158">
        <v>109.902</v>
      </c>
      <c r="I167" s="159"/>
      <c r="J167" s="160">
        <f>ROUND(I167*H167,2)</f>
        <v>0</v>
      </c>
      <c r="K167" s="161"/>
      <c r="L167" s="32"/>
      <c r="M167" s="162" t="s">
        <v>1</v>
      </c>
      <c r="N167" s="163" t="s">
        <v>37</v>
      </c>
      <c r="O167" s="57"/>
      <c r="P167" s="164">
        <f>O167*H167</f>
        <v>0</v>
      </c>
      <c r="Q167" s="164">
        <v>0</v>
      </c>
      <c r="R167" s="164">
        <f>Q167*H167</f>
        <v>0</v>
      </c>
      <c r="S167" s="164">
        <v>1E-3</v>
      </c>
      <c r="T167" s="165">
        <f>S167*H167</f>
        <v>0.109902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66" t="s">
        <v>180</v>
      </c>
      <c r="AT167" s="166" t="s">
        <v>125</v>
      </c>
      <c r="AU167" s="166" t="s">
        <v>80</v>
      </c>
      <c r="AY167" s="16" t="s">
        <v>122</v>
      </c>
      <c r="BE167" s="167">
        <f>IF(N167="základná",J167,0)</f>
        <v>0</v>
      </c>
      <c r="BF167" s="167">
        <f>IF(N167="znížená",J167,0)</f>
        <v>0</v>
      </c>
      <c r="BG167" s="167">
        <f>IF(N167="zákl. prenesená",J167,0)</f>
        <v>0</v>
      </c>
      <c r="BH167" s="167">
        <f>IF(N167="zníž. prenesená",J167,0)</f>
        <v>0</v>
      </c>
      <c r="BI167" s="167">
        <f>IF(N167="nulová",J167,0)</f>
        <v>0</v>
      </c>
      <c r="BJ167" s="16" t="s">
        <v>80</v>
      </c>
      <c r="BK167" s="167">
        <f>ROUND(I167*H167,2)</f>
        <v>0</v>
      </c>
      <c r="BL167" s="16" t="s">
        <v>180</v>
      </c>
      <c r="BM167" s="166" t="s">
        <v>216</v>
      </c>
    </row>
    <row r="168" spans="1:65" s="13" customFormat="1" ht="10.35">
      <c r="B168" s="168"/>
      <c r="D168" s="169" t="s">
        <v>131</v>
      </c>
      <c r="E168" s="170" t="s">
        <v>1</v>
      </c>
      <c r="F168" s="171" t="s">
        <v>217</v>
      </c>
      <c r="H168" s="172">
        <v>37.92</v>
      </c>
      <c r="I168" s="173"/>
      <c r="L168" s="168"/>
      <c r="M168" s="174"/>
      <c r="N168" s="175"/>
      <c r="O168" s="175"/>
      <c r="P168" s="175"/>
      <c r="Q168" s="175"/>
      <c r="R168" s="175"/>
      <c r="S168" s="175"/>
      <c r="T168" s="176"/>
      <c r="AT168" s="170" t="s">
        <v>131</v>
      </c>
      <c r="AU168" s="170" t="s">
        <v>80</v>
      </c>
      <c r="AV168" s="13" t="s">
        <v>80</v>
      </c>
      <c r="AW168" s="13" t="s">
        <v>28</v>
      </c>
      <c r="AX168" s="13" t="s">
        <v>71</v>
      </c>
      <c r="AY168" s="170" t="s">
        <v>122</v>
      </c>
    </row>
    <row r="169" spans="1:65" s="13" customFormat="1" ht="10.35">
      <c r="B169" s="168"/>
      <c r="D169" s="169" t="s">
        <v>131</v>
      </c>
      <c r="E169" s="170" t="s">
        <v>1</v>
      </c>
      <c r="F169" s="171" t="s">
        <v>218</v>
      </c>
      <c r="H169" s="172">
        <v>71.981999999999999</v>
      </c>
      <c r="I169" s="173"/>
      <c r="L169" s="168"/>
      <c r="M169" s="174"/>
      <c r="N169" s="175"/>
      <c r="O169" s="175"/>
      <c r="P169" s="175"/>
      <c r="Q169" s="175"/>
      <c r="R169" s="175"/>
      <c r="S169" s="175"/>
      <c r="T169" s="176"/>
      <c r="AT169" s="170" t="s">
        <v>131</v>
      </c>
      <c r="AU169" s="170" t="s">
        <v>80</v>
      </c>
      <c r="AV169" s="13" t="s">
        <v>80</v>
      </c>
      <c r="AW169" s="13" t="s">
        <v>28</v>
      </c>
      <c r="AX169" s="13" t="s">
        <v>71</v>
      </c>
      <c r="AY169" s="170" t="s">
        <v>122</v>
      </c>
    </row>
    <row r="170" spans="1:65" s="14" customFormat="1" ht="10.35">
      <c r="B170" s="189"/>
      <c r="D170" s="169" t="s">
        <v>131</v>
      </c>
      <c r="E170" s="190" t="s">
        <v>78</v>
      </c>
      <c r="F170" s="191" t="s">
        <v>208</v>
      </c>
      <c r="H170" s="192">
        <v>109.902</v>
      </c>
      <c r="I170" s="193"/>
      <c r="L170" s="189"/>
      <c r="M170" s="194"/>
      <c r="N170" s="195"/>
      <c r="O170" s="195"/>
      <c r="P170" s="195"/>
      <c r="Q170" s="195"/>
      <c r="R170" s="195"/>
      <c r="S170" s="195"/>
      <c r="T170" s="196"/>
      <c r="AT170" s="190" t="s">
        <v>131</v>
      </c>
      <c r="AU170" s="190" t="s">
        <v>80</v>
      </c>
      <c r="AV170" s="14" t="s">
        <v>129</v>
      </c>
      <c r="AW170" s="14" t="s">
        <v>28</v>
      </c>
      <c r="AX170" s="14" t="s">
        <v>76</v>
      </c>
      <c r="AY170" s="190" t="s">
        <v>122</v>
      </c>
    </row>
    <row r="171" spans="1:65" s="2" customFormat="1" ht="24.2" customHeight="1">
      <c r="A171" s="31"/>
      <c r="B171" s="119"/>
      <c r="C171" s="154" t="s">
        <v>219</v>
      </c>
      <c r="D171" s="154" t="s">
        <v>125</v>
      </c>
      <c r="E171" s="155" t="s">
        <v>220</v>
      </c>
      <c r="F171" s="156" t="s">
        <v>221</v>
      </c>
      <c r="G171" s="157" t="s">
        <v>199</v>
      </c>
      <c r="H171" s="188"/>
      <c r="I171" s="159"/>
      <c r="J171" s="160">
        <f>ROUND(I171*H171,2)</f>
        <v>0</v>
      </c>
      <c r="K171" s="161"/>
      <c r="L171" s="32"/>
      <c r="M171" s="197" t="s">
        <v>1</v>
      </c>
      <c r="N171" s="198" t="s">
        <v>37</v>
      </c>
      <c r="O171" s="199"/>
      <c r="P171" s="200">
        <f>O171*H171</f>
        <v>0</v>
      </c>
      <c r="Q171" s="200">
        <v>0</v>
      </c>
      <c r="R171" s="200">
        <f>Q171*H171</f>
        <v>0</v>
      </c>
      <c r="S171" s="200">
        <v>0</v>
      </c>
      <c r="T171" s="201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66" t="s">
        <v>180</v>
      </c>
      <c r="AT171" s="166" t="s">
        <v>125</v>
      </c>
      <c r="AU171" s="166" t="s">
        <v>80</v>
      </c>
      <c r="AY171" s="16" t="s">
        <v>122</v>
      </c>
      <c r="BE171" s="167">
        <f>IF(N171="základná",J171,0)</f>
        <v>0</v>
      </c>
      <c r="BF171" s="167">
        <f>IF(N171="znížená",J171,0)</f>
        <v>0</v>
      </c>
      <c r="BG171" s="167">
        <f>IF(N171="zákl. prenesená",J171,0)</f>
        <v>0</v>
      </c>
      <c r="BH171" s="167">
        <f>IF(N171="zníž. prenesená",J171,0)</f>
        <v>0</v>
      </c>
      <c r="BI171" s="167">
        <f>IF(N171="nulová",J171,0)</f>
        <v>0</v>
      </c>
      <c r="BJ171" s="16" t="s">
        <v>80</v>
      </c>
      <c r="BK171" s="167">
        <f>ROUND(I171*H171,2)</f>
        <v>0</v>
      </c>
      <c r="BL171" s="16" t="s">
        <v>180</v>
      </c>
      <c r="BM171" s="166" t="s">
        <v>222</v>
      </c>
    </row>
    <row r="172" spans="1:65" s="2" customFormat="1" ht="6.95" customHeight="1">
      <c r="A172" s="31"/>
      <c r="B172" s="46"/>
      <c r="C172" s="47"/>
      <c r="D172" s="47"/>
      <c r="E172" s="47"/>
      <c r="F172" s="47"/>
      <c r="G172" s="47"/>
      <c r="H172" s="47"/>
      <c r="I172" s="47"/>
      <c r="J172" s="47"/>
      <c r="K172" s="47"/>
      <c r="L172" s="32"/>
      <c r="M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</row>
  </sheetData>
  <autoFilter ref="C128:K171"/>
  <mergeCells count="11">
    <mergeCell ref="L2:V2"/>
    <mergeCell ref="D106:F106"/>
    <mergeCell ref="D107:F107"/>
    <mergeCell ref="D108:F108"/>
    <mergeCell ref="D109:F109"/>
    <mergeCell ref="E121:H121"/>
    <mergeCell ref="E7:H7"/>
    <mergeCell ref="E16:H16"/>
    <mergeCell ref="E25:H25"/>
    <mergeCell ref="E85:H85"/>
    <mergeCell ref="D105:F10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showGridLines="0" workbookViewId="0">
      <selection activeCell="E13" sqref="E13"/>
    </sheetView>
  </sheetViews>
  <sheetFormatPr defaultRowHeight="14.35"/>
  <cols>
    <col min="1" max="1" width="8.3046875" style="1" customWidth="1"/>
    <col min="2" max="2" width="1.69140625" style="1" customWidth="1"/>
    <col min="3" max="3" width="25" style="1" customWidth="1"/>
    <col min="4" max="4" width="75.84375" style="1" customWidth="1"/>
    <col min="5" max="5" width="13.3046875" style="1" customWidth="1"/>
    <col min="6" max="6" width="20" style="1" customWidth="1"/>
    <col min="7" max="7" width="1.69140625" style="1" customWidth="1"/>
    <col min="8" max="8" width="8.3046875" style="1" customWidth="1"/>
  </cols>
  <sheetData>
    <row r="1" spans="1:8" s="1" customFormat="1" ht="11.25" customHeight="1"/>
    <row r="2" spans="1:8" s="1" customFormat="1" ht="36.950000000000003" customHeight="1"/>
    <row r="3" spans="1:8" s="1" customFormat="1" ht="6.95" customHeight="1">
      <c r="B3" s="17"/>
      <c r="C3" s="18"/>
      <c r="D3" s="18"/>
      <c r="E3" s="18"/>
      <c r="F3" s="18"/>
      <c r="G3" s="18"/>
      <c r="H3" s="19"/>
    </row>
    <row r="4" spans="1:8" s="1" customFormat="1" ht="24.95" customHeight="1">
      <c r="B4" s="19"/>
      <c r="C4" s="20" t="s">
        <v>223</v>
      </c>
      <c r="H4" s="19"/>
    </row>
    <row r="5" spans="1:8" s="1" customFormat="1" ht="12" customHeight="1">
      <c r="B5" s="19"/>
      <c r="C5" s="23" t="s">
        <v>12</v>
      </c>
      <c r="D5" s="218" t="s">
        <v>13</v>
      </c>
      <c r="E5" s="214"/>
      <c r="F5" s="214"/>
      <c r="H5" s="19"/>
    </row>
    <row r="6" spans="1:8" s="1" customFormat="1" ht="36.950000000000003" customHeight="1">
      <c r="B6" s="19"/>
      <c r="C6" s="25" t="s">
        <v>15</v>
      </c>
      <c r="D6" s="215" t="s">
        <v>227</v>
      </c>
      <c r="E6" s="214"/>
      <c r="F6" s="214"/>
      <c r="H6" s="19"/>
    </row>
    <row r="7" spans="1:8" s="1" customFormat="1" ht="16.5" customHeight="1">
      <c r="B7" s="19"/>
      <c r="C7" s="26" t="s">
        <v>20</v>
      </c>
      <c r="D7" s="54">
        <f>'Rekapitulácia stavby'!AN8</f>
        <v>44377</v>
      </c>
      <c r="H7" s="19"/>
    </row>
    <row r="8" spans="1:8" s="2" customFormat="1" ht="10.85" customHeight="1">
      <c r="A8" s="31"/>
      <c r="B8" s="32"/>
      <c r="C8" s="31"/>
      <c r="D8" s="31"/>
      <c r="E8" s="31"/>
      <c r="F8" s="31"/>
      <c r="G8" s="31"/>
      <c r="H8" s="32"/>
    </row>
    <row r="9" spans="1:8" s="11" customFormat="1" ht="29.25" customHeight="1">
      <c r="A9" s="130"/>
      <c r="B9" s="131"/>
      <c r="C9" s="132" t="s">
        <v>52</v>
      </c>
      <c r="D9" s="133" t="s">
        <v>53</v>
      </c>
      <c r="E9" s="133" t="s">
        <v>110</v>
      </c>
      <c r="F9" s="134" t="s">
        <v>224</v>
      </c>
      <c r="G9" s="130"/>
      <c r="H9" s="131"/>
    </row>
    <row r="10" spans="1:8" s="2" customFormat="1" ht="26.45" customHeight="1">
      <c r="A10" s="31"/>
      <c r="B10" s="32"/>
      <c r="C10" s="202" t="s">
        <v>13</v>
      </c>
      <c r="D10" s="202" t="s">
        <v>227</v>
      </c>
      <c r="E10" s="31"/>
      <c r="F10" s="31"/>
      <c r="G10" s="31"/>
      <c r="H10" s="32"/>
    </row>
    <row r="11" spans="1:8" s="2" customFormat="1" ht="16.850000000000001" customHeight="1">
      <c r="A11" s="31"/>
      <c r="B11" s="32"/>
      <c r="C11" s="203" t="s">
        <v>78</v>
      </c>
      <c r="D11" s="204" t="s">
        <v>1</v>
      </c>
      <c r="E11" s="205" t="s">
        <v>1</v>
      </c>
      <c r="F11" s="206">
        <v>109.902</v>
      </c>
      <c r="G11" s="31"/>
      <c r="H11" s="32"/>
    </row>
    <row r="12" spans="1:8" s="2" customFormat="1" ht="16.850000000000001" customHeight="1">
      <c r="A12" s="31"/>
      <c r="B12" s="32"/>
      <c r="C12" s="207" t="s">
        <v>1</v>
      </c>
      <c r="D12" s="207" t="s">
        <v>217</v>
      </c>
      <c r="E12" s="16" t="s">
        <v>1</v>
      </c>
      <c r="F12" s="208">
        <v>37.92</v>
      </c>
      <c r="G12" s="31"/>
      <c r="H12" s="32"/>
    </row>
    <row r="13" spans="1:8" s="2" customFormat="1" ht="16.850000000000001" customHeight="1">
      <c r="A13" s="31"/>
      <c r="B13" s="32"/>
      <c r="C13" s="207" t="s">
        <v>1</v>
      </c>
      <c r="D13" s="207" t="s">
        <v>218</v>
      </c>
      <c r="E13" s="16" t="s">
        <v>1</v>
      </c>
      <c r="F13" s="208">
        <v>71.981999999999999</v>
      </c>
      <c r="G13" s="31"/>
      <c r="H13" s="32"/>
    </row>
    <row r="14" spans="1:8" s="2" customFormat="1" ht="16.850000000000001" customHeight="1">
      <c r="A14" s="31"/>
      <c r="B14" s="32"/>
      <c r="C14" s="207" t="s">
        <v>78</v>
      </c>
      <c r="D14" s="207" t="s">
        <v>208</v>
      </c>
      <c r="E14" s="16" t="s">
        <v>1</v>
      </c>
      <c r="F14" s="208">
        <v>109.902</v>
      </c>
      <c r="G14" s="31"/>
      <c r="H14" s="32"/>
    </row>
    <row r="15" spans="1:8" s="2" customFormat="1" ht="16.850000000000001" customHeight="1">
      <c r="A15" s="31"/>
      <c r="B15" s="32"/>
      <c r="C15" s="209" t="s">
        <v>225</v>
      </c>
      <c r="D15" s="31"/>
      <c r="E15" s="31"/>
      <c r="F15" s="31"/>
      <c r="G15" s="31"/>
      <c r="H15" s="32"/>
    </row>
    <row r="16" spans="1:8" s="2" customFormat="1" ht="16.850000000000001" customHeight="1">
      <c r="A16" s="31"/>
      <c r="B16" s="32"/>
      <c r="C16" s="207" t="s">
        <v>214</v>
      </c>
      <c r="D16" s="207" t="s">
        <v>215</v>
      </c>
      <c r="E16" s="16" t="s">
        <v>128</v>
      </c>
      <c r="F16" s="208">
        <v>109.902</v>
      </c>
      <c r="G16" s="31"/>
      <c r="H16" s="32"/>
    </row>
    <row r="17" spans="1:8" s="2" customFormat="1" ht="20.7">
      <c r="A17" s="31"/>
      <c r="B17" s="32"/>
      <c r="C17" s="207" t="s">
        <v>126</v>
      </c>
      <c r="D17" s="207" t="s">
        <v>127</v>
      </c>
      <c r="E17" s="16" t="s">
        <v>128</v>
      </c>
      <c r="F17" s="208">
        <v>10.99</v>
      </c>
      <c r="G17" s="31"/>
      <c r="H17" s="32"/>
    </row>
    <row r="18" spans="1:8" s="2" customFormat="1" ht="20.7">
      <c r="A18" s="31"/>
      <c r="B18" s="32"/>
      <c r="C18" s="207" t="s">
        <v>133</v>
      </c>
      <c r="D18" s="207" t="s">
        <v>134</v>
      </c>
      <c r="E18" s="16" t="s">
        <v>128</v>
      </c>
      <c r="F18" s="208">
        <v>109.902</v>
      </c>
      <c r="G18" s="31"/>
      <c r="H18" s="32"/>
    </row>
    <row r="19" spans="1:8" s="2" customFormat="1" ht="20.7">
      <c r="A19" s="31"/>
      <c r="B19" s="32"/>
      <c r="C19" s="207" t="s">
        <v>190</v>
      </c>
      <c r="D19" s="207" t="s">
        <v>191</v>
      </c>
      <c r="E19" s="16" t="s">
        <v>128</v>
      </c>
      <c r="F19" s="208">
        <v>109.902</v>
      </c>
      <c r="G19" s="31"/>
      <c r="H19" s="32"/>
    </row>
    <row r="20" spans="1:8" s="2" customFormat="1" ht="16.850000000000001" customHeight="1">
      <c r="A20" s="31"/>
      <c r="B20" s="32"/>
      <c r="C20" s="207" t="s">
        <v>210</v>
      </c>
      <c r="D20" s="207" t="s">
        <v>211</v>
      </c>
      <c r="E20" s="16" t="s">
        <v>128</v>
      </c>
      <c r="F20" s="208">
        <v>109.902</v>
      </c>
      <c r="G20" s="31"/>
      <c r="H20" s="32"/>
    </row>
    <row r="21" spans="1:8" s="2" customFormat="1" ht="16.850000000000001" customHeight="1">
      <c r="A21" s="31"/>
      <c r="B21" s="32"/>
      <c r="C21" s="207" t="s">
        <v>139</v>
      </c>
      <c r="D21" s="207" t="s">
        <v>140</v>
      </c>
      <c r="E21" s="16" t="s">
        <v>128</v>
      </c>
      <c r="F21" s="208">
        <v>109.902</v>
      </c>
      <c r="G21" s="31"/>
      <c r="H21" s="32"/>
    </row>
    <row r="22" spans="1:8" s="2" customFormat="1" ht="16.850000000000001" customHeight="1">
      <c r="A22" s="31"/>
      <c r="B22" s="32"/>
      <c r="C22" s="203" t="s">
        <v>226</v>
      </c>
      <c r="D22" s="204" t="s">
        <v>1</v>
      </c>
      <c r="E22" s="205" t="s">
        <v>1</v>
      </c>
      <c r="F22" s="206">
        <v>86.05</v>
      </c>
      <c r="G22" s="31"/>
      <c r="H22" s="32"/>
    </row>
    <row r="23" spans="1:8" s="2" customFormat="1" ht="16.850000000000001" customHeight="1">
      <c r="A23" s="31"/>
      <c r="B23" s="32"/>
      <c r="C23" s="203" t="s">
        <v>81</v>
      </c>
      <c r="D23" s="204" t="s">
        <v>1</v>
      </c>
      <c r="E23" s="205" t="s">
        <v>1</v>
      </c>
      <c r="F23" s="206">
        <v>63.98</v>
      </c>
      <c r="G23" s="31"/>
      <c r="H23" s="32"/>
    </row>
    <row r="24" spans="1:8" s="2" customFormat="1" ht="16.850000000000001" customHeight="1">
      <c r="A24" s="31"/>
      <c r="B24" s="32"/>
      <c r="C24" s="207" t="s">
        <v>1</v>
      </c>
      <c r="D24" s="207" t="s">
        <v>206</v>
      </c>
      <c r="E24" s="16" t="s">
        <v>1</v>
      </c>
      <c r="F24" s="208">
        <v>26.62</v>
      </c>
      <c r="G24" s="31"/>
      <c r="H24" s="32"/>
    </row>
    <row r="25" spans="1:8" s="2" customFormat="1" ht="16.850000000000001" customHeight="1">
      <c r="A25" s="31"/>
      <c r="B25" s="32"/>
      <c r="C25" s="207" t="s">
        <v>1</v>
      </c>
      <c r="D25" s="207" t="s">
        <v>207</v>
      </c>
      <c r="E25" s="16" t="s">
        <v>1</v>
      </c>
      <c r="F25" s="208">
        <v>37.36</v>
      </c>
      <c r="G25" s="31"/>
      <c r="H25" s="32"/>
    </row>
    <row r="26" spans="1:8" s="2" customFormat="1" ht="16.850000000000001" customHeight="1">
      <c r="A26" s="31"/>
      <c r="B26" s="32"/>
      <c r="C26" s="207" t="s">
        <v>81</v>
      </c>
      <c r="D26" s="207" t="s">
        <v>208</v>
      </c>
      <c r="E26" s="16" t="s">
        <v>1</v>
      </c>
      <c r="F26" s="208">
        <v>63.98</v>
      </c>
      <c r="G26" s="31"/>
      <c r="H26" s="32"/>
    </row>
    <row r="27" spans="1:8" s="2" customFormat="1" ht="16.850000000000001" customHeight="1">
      <c r="A27" s="31"/>
      <c r="B27" s="32"/>
      <c r="C27" s="209" t="s">
        <v>225</v>
      </c>
      <c r="D27" s="31"/>
      <c r="E27" s="31"/>
      <c r="F27" s="31"/>
      <c r="G27" s="31"/>
      <c r="H27" s="32"/>
    </row>
    <row r="28" spans="1:8" s="2" customFormat="1" ht="16.850000000000001" customHeight="1">
      <c r="A28" s="31"/>
      <c r="B28" s="32"/>
      <c r="C28" s="207" t="s">
        <v>203</v>
      </c>
      <c r="D28" s="207" t="s">
        <v>204</v>
      </c>
      <c r="E28" s="16" t="s">
        <v>179</v>
      </c>
      <c r="F28" s="208">
        <v>63.98</v>
      </c>
      <c r="G28" s="31"/>
      <c r="H28" s="32"/>
    </row>
    <row r="29" spans="1:8" s="2" customFormat="1" ht="20.7">
      <c r="A29" s="31"/>
      <c r="B29" s="32"/>
      <c r="C29" s="207" t="s">
        <v>177</v>
      </c>
      <c r="D29" s="207" t="s">
        <v>178</v>
      </c>
      <c r="E29" s="16" t="s">
        <v>179</v>
      </c>
      <c r="F29" s="208">
        <v>63.98</v>
      </c>
      <c r="G29" s="31"/>
      <c r="H29" s="32"/>
    </row>
    <row r="30" spans="1:8" s="2" customFormat="1" ht="16.850000000000001" customHeight="1">
      <c r="A30" s="31"/>
      <c r="B30" s="32"/>
      <c r="C30" s="207" t="s">
        <v>184</v>
      </c>
      <c r="D30" s="207" t="s">
        <v>185</v>
      </c>
      <c r="E30" s="16" t="s">
        <v>128</v>
      </c>
      <c r="F30" s="208">
        <v>7.0380000000000003</v>
      </c>
      <c r="G30" s="31"/>
      <c r="H30" s="32"/>
    </row>
    <row r="31" spans="1:8" s="2" customFormat="1" ht="7.45" customHeight="1">
      <c r="A31" s="31"/>
      <c r="B31" s="46"/>
      <c r="C31" s="47"/>
      <c r="D31" s="47"/>
      <c r="E31" s="47"/>
      <c r="F31" s="47"/>
      <c r="G31" s="47"/>
      <c r="H31" s="32"/>
    </row>
    <row r="32" spans="1:8" s="2" customFormat="1" ht="10.35">
      <c r="A32" s="31"/>
      <c r="B32" s="31"/>
      <c r="C32" s="31"/>
      <c r="D32" s="31"/>
      <c r="E32" s="31"/>
      <c r="F32" s="31"/>
      <c r="G32" s="31"/>
      <c r="H32" s="31"/>
    </row>
  </sheetData>
  <mergeCells count="2">
    <mergeCell ref="D5:F5"/>
    <mergeCell ref="D6:F6"/>
  </mergeCells>
  <pageMargins left="0.7" right="0.7" top="0.75" bottom="0.75" header="0.3" footer="0.3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BSK21-23 - Gymnázium A. E...</vt:lpstr>
      <vt:lpstr>Zoznam figúr</vt:lpstr>
      <vt:lpstr>'BSK21-23 - Gymnázium A. E...'!Názvy_tlače</vt:lpstr>
      <vt:lpstr>'Rekapitulácia stavby'!Názvy_tlače</vt:lpstr>
      <vt:lpstr>'Zoznam figúr'!Názvy_tlače</vt:lpstr>
      <vt:lpstr>'BSK21-23 - Gymnázium A. E...'!Oblasť_tlače</vt:lpstr>
      <vt:lpstr>'Rekapitulácia stavby'!Oblasť_tlače</vt:lpstr>
      <vt:lpstr>'Zoznam figúr'!Oblasť_tlače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V</dc:creator>
  <cp:lastModifiedBy>MV</cp:lastModifiedBy>
  <dcterms:created xsi:type="dcterms:W3CDTF">2021-06-29T06:35:12Z</dcterms:created>
  <dcterms:modified xsi:type="dcterms:W3CDTF">2021-06-30T00:33:47Z</dcterms:modified>
</cp:coreProperties>
</file>